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819\Quarter 1\3. LAG_LOAG_LDIG\"/>
    </mc:Choice>
  </mc:AlternateContent>
  <bookViews>
    <workbookView xWindow="-15" yWindow="4260" windowWidth="12510" windowHeight="3495" tabRatio="774" activeTab="1"/>
  </bookViews>
  <sheets>
    <sheet name="INDEX" sheetId="8" r:id="rId1"/>
    <sheet name="1. ALL DATA" sheetId="1" r:id="rId2"/>
    <sheet name="2. STATUS TRACKING" sheetId="2" state="hidden" r:id="rId3"/>
    <sheet name="3. % BY PRIORITY" sheetId="4" r:id="rId4"/>
    <sheet name="4. CHARTS BY PRIORITY" sheetId="5" r:id="rId5"/>
    <sheet name="5. % BY PORTFOLIO" sheetId="22" r:id="rId6"/>
    <sheet name="6. CHARTS BY PORTFOLIO" sheetId="7" r:id="rId7"/>
    <sheet name="Q1. SUMMARY" sheetId="9" r:id="rId8"/>
    <sheet name="Q2. SUMMARY" sheetId="10" state="hidden" r:id="rId9"/>
    <sheet name="Q3. SUMMARY" sheetId="11" state="hidden" r:id="rId10"/>
    <sheet name="Q4. SUMMARY" sheetId="12" state="hidden" r:id="rId11"/>
    <sheet name="CUSTOM PIVOT" sheetId="23" r:id="rId12"/>
    <sheet name="Sheet1" sheetId="24" state="hidden" r:id="rId13"/>
  </sheets>
  <definedNames>
    <definedName name="_xlnm._FilterDatabase" localSheetId="1" hidden="1">'1. ALL DATA'!$A$3:$AB$128</definedName>
    <definedName name="_xlnm._FilterDatabase" localSheetId="2" hidden="1">'2. STATUS TRACKING'!$A$2:$J$127</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PORTFOLIO'!$B$26:$G$44</definedName>
    <definedName name="CULT2">'5. % BY PORTFOLIO'!$I$26:$N$44</definedName>
    <definedName name="CULT3">'5. % BY PORTFOLIO'!$P$26:$U$44</definedName>
    <definedName name="CULT4">'5. % BY PORTFOLIO'!$W$26:$AB$44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PORTFOLIO'!$B$48:$F$66</definedName>
    <definedName name="ELE_Q1">'3. % BY PRIORITY'!$B$47:$F$65</definedName>
    <definedName name="ELE_Q2" localSheetId="5">'5. % BY PORTFOLIO'!$I$48:$N$66</definedName>
    <definedName name="ELE_Q2">'3. % BY PRIORITY'!$I$47:$N$65</definedName>
    <definedName name="ELE_Q3" localSheetId="5">'5. % BY PORTFOLIO'!$P$48:$U$66</definedName>
    <definedName name="ELE_Q3">'3. % BY PRIORITY'!$P$47:$U$65</definedName>
    <definedName name="ELE_Q4" localSheetId="5">'5. % BY PORTFOLIO'!$W$48:$AB$65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PORTFOLIO'!$B$70:$F$88</definedName>
    <definedName name="ELTB_Q1">'3. % BY PRIORITY'!$B$69:$F$87</definedName>
    <definedName name="ELTB_Q2" localSheetId="5">'5. % BY PORTFOLIO'!$I$70:$N$88</definedName>
    <definedName name="ELTB_Q2">'3. % BY PRIORITY'!$I$69:$N$87</definedName>
    <definedName name="ELTB_Q3" localSheetId="5">'5. % BY PORTFOLIO'!$P$70:$U$88</definedName>
    <definedName name="ELTB_Q3">'3. % BY PRIORITY'!$P$69:$U$87</definedName>
    <definedName name="ELTB_Q4" localSheetId="5">'5. % BY PORTFOLIO'!$W$70:$AB$90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PORTFOLIO'!$ENQ$1</definedName>
    <definedName name="ENTER1">'5. % BY PORTFOLIO'!$B$48:$G$66</definedName>
    <definedName name="ENTER2">'5. % BY PORTFOLIO'!$I$48:$N$66</definedName>
    <definedName name="ENTER3">'5. % BY PORTFOLIO'!$P$48:$U$66</definedName>
    <definedName name="ENTER4">'5. % BY PORTFOLIO'!$W$48:$AB$66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PORTFOLIO'!$B$70:$G$88</definedName>
    <definedName name="FINANCE2">'5. % BY PORTFOLIO'!$I$70:$N$88</definedName>
    <definedName name="FINANCE3">'5. % BY PORTFOLIO'!$P$70:$U$88</definedName>
    <definedName name="FINANCE4">'5. % BY PORTFOLIO'!$W$70:$AB$88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DATA'!$C$103</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PORTFOLIO'!$B$92:$G$110</definedName>
    <definedName name="PLAN2">'5. % BY PORTFOLIO'!$I$92:$N$110</definedName>
    <definedName name="PLAN3">'5. % BY PORTFOLIO'!$P$92:$U$110</definedName>
    <definedName name="PLAN4">'5. % BY PORTFOLIO'!$W$92:$AB$110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DATA'!$A$64</definedName>
    <definedName name="_xlnm.Print_Area" localSheetId="1">'1. ALL DATA'!$A$1:$AB$41</definedName>
    <definedName name="_xlnm.Print_Titles" localSheetId="1">'1. ALL DATA'!$3:$3</definedName>
    <definedName name="PSC_1617">'1. ALL DATA'!$A$79</definedName>
    <definedName name="PWBQ1">'3. % BY PRIORITY'!$B$69:$G$87</definedName>
    <definedName name="Q1_Leader">'5. % BY PORTFOLIO'!$B$2:$G$21</definedName>
    <definedName name="Q2_Leader">'5. % BY PORTFOLIO'!$I$3:$N$21</definedName>
    <definedName name="Q3LEADER">'5. % BY PORTFOLIO'!$P$1:$U$21</definedName>
    <definedName name="Q4_Leader">'5. % BY PORTFOLIO'!$W$1:$AB$21</definedName>
    <definedName name="RBV_Q1" localSheetId="5">'5. % BY PORTFOLIO'!$B$26:$F$44</definedName>
    <definedName name="RBV_Q1">'3. % BY PRIORITY'!$B$25:$F$43</definedName>
    <definedName name="RBV_Q2" localSheetId="5">'5. % BY PORTFOLIO'!$I$26:$N$44</definedName>
    <definedName name="RBV_Q2">'3. % BY PRIORITY'!$I$25:$N$43</definedName>
    <definedName name="RBV_Q3" localSheetId="5">'5. % BY PORTFOLIO'!$P$26:$U$44</definedName>
    <definedName name="RBV_Q3">'3. % BY PRIORITY'!$P$25:$U$43</definedName>
    <definedName name="RBV_Q4" localSheetId="5">'5. % BY PORTFOLIO'!$W$26:$AB$44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PORTFOLIO'!$B$114:$G$132</definedName>
    <definedName name="REGUL2">'5. % BY PORTFOLIO'!$I$114:$N$132</definedName>
    <definedName name="REGUL3">'5. % BY PORTFOLIO'!$P$114:$U$132</definedName>
    <definedName name="REGUL4">'5. % BY PORTFOLIO'!$W$114:$AB$132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PORTFOLIO'!$B$136:$G$156</definedName>
    <definedName name="TCN_T_Q2">'5. % BY PORTFOLIO'!$I$136:$N$155</definedName>
    <definedName name="TCN_T_Q3">'5. % BY PORTFOLIO'!$P$136:$U$156</definedName>
    <definedName name="TCN_T_Q4">'5. % BY PORTFOLIO'!$W$136:$AB$155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X32" i="22" l="1"/>
  <c r="X146" i="22"/>
  <c r="X144" i="22"/>
  <c r="X143" i="22"/>
  <c r="X142" i="22"/>
  <c r="X124" i="22"/>
  <c r="X122" i="22"/>
  <c r="X121" i="22"/>
  <c r="X120" i="22"/>
  <c r="X102" i="22"/>
  <c r="X100" i="22"/>
  <c r="X99" i="22"/>
  <c r="X98" i="22"/>
  <c r="X80" i="22"/>
  <c r="X78" i="22"/>
  <c r="X77" i="22"/>
  <c r="X76" i="22"/>
  <c r="X58" i="22"/>
  <c r="X56" i="22"/>
  <c r="X55" i="22"/>
  <c r="X54" i="22"/>
  <c r="X36" i="22"/>
  <c r="X34" i="22"/>
  <c r="X33" i="22"/>
  <c r="X13" i="22"/>
  <c r="X11" i="22"/>
  <c r="X10" i="22"/>
  <c r="X140" i="22"/>
  <c r="X118" i="22"/>
  <c r="X96" i="22"/>
  <c r="X74" i="22"/>
  <c r="X52" i="22"/>
  <c r="X30" i="22"/>
  <c r="X7" i="22"/>
  <c r="X152" i="22" l="1"/>
  <c r="X151" i="22"/>
  <c r="X150" i="22"/>
  <c r="X149" i="22"/>
  <c r="X147" i="22"/>
  <c r="X139" i="22"/>
  <c r="X130" i="22"/>
  <c r="X129" i="22"/>
  <c r="X128" i="22"/>
  <c r="X127" i="22"/>
  <c r="X125" i="22"/>
  <c r="X117" i="22"/>
  <c r="X108" i="22"/>
  <c r="X107" i="22"/>
  <c r="X106" i="22"/>
  <c r="X105" i="22"/>
  <c r="X103" i="22"/>
  <c r="X95" i="22"/>
  <c r="X86" i="22"/>
  <c r="X85" i="22"/>
  <c r="X84" i="22"/>
  <c r="X83" i="22"/>
  <c r="X81" i="22"/>
  <c r="X73" i="22"/>
  <c r="X64" i="22"/>
  <c r="X63" i="22"/>
  <c r="X62" i="22"/>
  <c r="X61" i="22"/>
  <c r="X59" i="22"/>
  <c r="X51" i="22"/>
  <c r="X42" i="22"/>
  <c r="X41" i="22"/>
  <c r="X40" i="22"/>
  <c r="X39" i="22"/>
  <c r="X37" i="22"/>
  <c r="X29" i="22"/>
  <c r="X19" i="22"/>
  <c r="X18" i="22"/>
  <c r="X17" i="22"/>
  <c r="X16" i="22"/>
  <c r="X14" i="22"/>
  <c r="X9" i="22"/>
  <c r="X6" i="22"/>
  <c r="Q152" i="22"/>
  <c r="Q151" i="22"/>
  <c r="Q150" i="22"/>
  <c r="Q149" i="22"/>
  <c r="Q147" i="22"/>
  <c r="Q146" i="22"/>
  <c r="Q142" i="22"/>
  <c r="Q140" i="22"/>
  <c r="Q139" i="22"/>
  <c r="Q130" i="22"/>
  <c r="Q129" i="22"/>
  <c r="Q128" i="22"/>
  <c r="Q127" i="22"/>
  <c r="Q125" i="22"/>
  <c r="Q124" i="22"/>
  <c r="Q120" i="22"/>
  <c r="Q118" i="22"/>
  <c r="Q117" i="22"/>
  <c r="Q108" i="22"/>
  <c r="Q107" i="22"/>
  <c r="Q106" i="22"/>
  <c r="Q105" i="22"/>
  <c r="Q103" i="22"/>
  <c r="Q102" i="22"/>
  <c r="Q98" i="22"/>
  <c r="Q96" i="22"/>
  <c r="Q95" i="22"/>
  <c r="Q86" i="22"/>
  <c r="Q85" i="22"/>
  <c r="Q84" i="22"/>
  <c r="Q83" i="22"/>
  <c r="Q81" i="22"/>
  <c r="Q80" i="22"/>
  <c r="Q76" i="22"/>
  <c r="Q74" i="22"/>
  <c r="Q73" i="22"/>
  <c r="Q64" i="22"/>
  <c r="Q63" i="22"/>
  <c r="Q62" i="22"/>
  <c r="Q61" i="22"/>
  <c r="Q59" i="22"/>
  <c r="Q58" i="22"/>
  <c r="Q54" i="22"/>
  <c r="Q52" i="22"/>
  <c r="Q51" i="22"/>
  <c r="Q42" i="22"/>
  <c r="Q41" i="22"/>
  <c r="Q40" i="22"/>
  <c r="Q39" i="22"/>
  <c r="Q37" i="22"/>
  <c r="Q36" i="22"/>
  <c r="Q32" i="22"/>
  <c r="Q30" i="22"/>
  <c r="Q29" i="22"/>
  <c r="Q19" i="22"/>
  <c r="Q18" i="22"/>
  <c r="Q17" i="22"/>
  <c r="Q16" i="22"/>
  <c r="Q14" i="22"/>
  <c r="Q13" i="22"/>
  <c r="Q9" i="22"/>
  <c r="Q7" i="22"/>
  <c r="Q6" i="22"/>
  <c r="J152" i="22"/>
  <c r="J151" i="22"/>
  <c r="J150" i="22"/>
  <c r="J149" i="22"/>
  <c r="J147" i="22"/>
  <c r="J146" i="22"/>
  <c r="J142" i="22"/>
  <c r="J140" i="22"/>
  <c r="J139" i="22"/>
  <c r="J130" i="22"/>
  <c r="J129" i="22"/>
  <c r="J128" i="22"/>
  <c r="J127" i="22"/>
  <c r="J125" i="22"/>
  <c r="J124" i="22"/>
  <c r="J120" i="22"/>
  <c r="J118" i="22"/>
  <c r="J117" i="22"/>
  <c r="J108" i="22"/>
  <c r="J107" i="22"/>
  <c r="J106" i="22"/>
  <c r="J105" i="22"/>
  <c r="J103" i="22"/>
  <c r="J102" i="22"/>
  <c r="J98" i="22"/>
  <c r="J96" i="22"/>
  <c r="J95" i="22"/>
  <c r="J86" i="22"/>
  <c r="J85" i="22"/>
  <c r="J84" i="22"/>
  <c r="J83" i="22"/>
  <c r="J81" i="22"/>
  <c r="J80" i="22"/>
  <c r="J76" i="22"/>
  <c r="J74" i="22"/>
  <c r="J73" i="22"/>
  <c r="J64" i="22"/>
  <c r="J63" i="22"/>
  <c r="J62" i="22"/>
  <c r="J61" i="22"/>
  <c r="J59" i="22"/>
  <c r="J58" i="22"/>
  <c r="J54" i="22"/>
  <c r="C152" i="22"/>
  <c r="C151" i="22"/>
  <c r="C150" i="22"/>
  <c r="C149" i="22"/>
  <c r="C147" i="22"/>
  <c r="C146" i="22"/>
  <c r="C142" i="22"/>
  <c r="C140" i="22"/>
  <c r="C139" i="22"/>
  <c r="C130" i="22"/>
  <c r="C129" i="22"/>
  <c r="C128" i="22"/>
  <c r="C127" i="22"/>
  <c r="C125" i="22"/>
  <c r="C124" i="22"/>
  <c r="C120" i="22"/>
  <c r="C118" i="22"/>
  <c r="C117" i="22"/>
  <c r="C108" i="22"/>
  <c r="C107" i="22"/>
  <c r="C106" i="22"/>
  <c r="C105" i="22"/>
  <c r="C103" i="22"/>
  <c r="C102" i="22"/>
  <c r="C98" i="22"/>
  <c r="C96" i="22"/>
  <c r="C95" i="22"/>
  <c r="C86" i="22"/>
  <c r="C85" i="22"/>
  <c r="C84" i="22"/>
  <c r="C83" i="22"/>
  <c r="C81" i="22"/>
  <c r="C80" i="22"/>
  <c r="C76" i="22"/>
  <c r="C74" i="22"/>
  <c r="C73" i="22"/>
  <c r="C64" i="22"/>
  <c r="C63" i="22"/>
  <c r="C62" i="22"/>
  <c r="C61" i="22"/>
  <c r="C59" i="22"/>
  <c r="C58" i="22"/>
  <c r="C54" i="22"/>
  <c r="C52" i="22"/>
  <c r="C51" i="22"/>
  <c r="C42" i="22"/>
  <c r="C41" i="22"/>
  <c r="C40" i="22"/>
  <c r="C39" i="22"/>
  <c r="C37" i="22"/>
  <c r="C36" i="22"/>
  <c r="C32" i="22"/>
  <c r="E12" i="9" s="1"/>
  <c r="C30" i="22"/>
  <c r="C29" i="22"/>
  <c r="C19" i="22"/>
  <c r="C18" i="22"/>
  <c r="C17" i="22"/>
  <c r="C16" i="22"/>
  <c r="C14" i="22"/>
  <c r="C13" i="22"/>
  <c r="C9" i="22"/>
  <c r="C7" i="22"/>
  <c r="C6" i="22"/>
  <c r="J52" i="22"/>
  <c r="J51" i="22"/>
  <c r="J42" i="22"/>
  <c r="J41" i="22"/>
  <c r="J40" i="22"/>
  <c r="J39" i="22"/>
  <c r="J37" i="22"/>
  <c r="J36" i="22"/>
  <c r="J32" i="22"/>
  <c r="J30" i="22"/>
  <c r="J29" i="22"/>
  <c r="J19" i="22"/>
  <c r="J18" i="22"/>
  <c r="J17" i="22"/>
  <c r="J16" i="22"/>
  <c r="J14" i="22"/>
  <c r="J13" i="22"/>
  <c r="J9" i="22"/>
  <c r="J7" i="22"/>
  <c r="J6" i="22"/>
  <c r="J85" i="4"/>
  <c r="J84" i="4"/>
  <c r="J83" i="4"/>
  <c r="J82" i="4"/>
  <c r="J80" i="4"/>
  <c r="J79" i="4"/>
  <c r="J75" i="4"/>
  <c r="J73" i="4"/>
  <c r="J72" i="4"/>
  <c r="X65" i="22" l="1"/>
  <c r="X66" i="22" s="1"/>
  <c r="X153" i="22"/>
  <c r="X154" i="22" s="1"/>
  <c r="Q20" i="22"/>
  <c r="Q21" i="22" s="1"/>
  <c r="Q65" i="22"/>
  <c r="Q66" i="22" s="1"/>
  <c r="Q153" i="22"/>
  <c r="Q154" i="22" s="1"/>
  <c r="J109" i="22"/>
  <c r="J110" i="22" s="1"/>
  <c r="J131" i="22"/>
  <c r="J132" i="22" s="1"/>
  <c r="X20" i="22"/>
  <c r="X21" i="22" s="1"/>
  <c r="X43" i="22"/>
  <c r="X44" i="22" s="1"/>
  <c r="X87" i="22"/>
  <c r="X88" i="22" s="1"/>
  <c r="X109" i="22"/>
  <c r="X110" i="22" s="1"/>
  <c r="X131" i="22"/>
  <c r="X132" i="22" s="1"/>
  <c r="J87" i="22"/>
  <c r="J88" i="22" s="1"/>
  <c r="J153" i="22"/>
  <c r="J154" i="22" s="1"/>
  <c r="Q43" i="22"/>
  <c r="Q44" i="22" s="1"/>
  <c r="Q87" i="22"/>
  <c r="Q88" i="22" s="1"/>
  <c r="Q109" i="22"/>
  <c r="Q110" i="22" s="1"/>
  <c r="Q131" i="22"/>
  <c r="Q132" i="22" s="1"/>
  <c r="J65" i="22"/>
  <c r="J66" i="22" s="1"/>
  <c r="J43" i="22"/>
  <c r="J44" i="22" s="1"/>
  <c r="J20" i="22"/>
  <c r="J21" i="22" s="1"/>
  <c r="X85" i="4"/>
  <c r="X84" i="4"/>
  <c r="X83" i="4"/>
  <c r="X82" i="4"/>
  <c r="X80" i="4"/>
  <c r="X79" i="4"/>
  <c r="X77" i="4"/>
  <c r="X76" i="4"/>
  <c r="X75" i="4"/>
  <c r="X73" i="4"/>
  <c r="X72" i="4"/>
  <c r="X63" i="4"/>
  <c r="X62" i="4"/>
  <c r="X61" i="4"/>
  <c r="X60" i="4"/>
  <c r="X58" i="4"/>
  <c r="X57" i="4"/>
  <c r="X55" i="4"/>
  <c r="X54" i="4"/>
  <c r="X53" i="4"/>
  <c r="X51" i="4"/>
  <c r="X50" i="4"/>
  <c r="X41" i="4"/>
  <c r="X40" i="4"/>
  <c r="X39" i="4"/>
  <c r="X38" i="4"/>
  <c r="X36" i="4"/>
  <c r="X35" i="4"/>
  <c r="X33" i="4"/>
  <c r="X32" i="4"/>
  <c r="X31" i="4"/>
  <c r="X29" i="4"/>
  <c r="X28" i="4"/>
  <c r="X19" i="4"/>
  <c r="X18" i="4"/>
  <c r="X17" i="4"/>
  <c r="X16" i="4"/>
  <c r="X14" i="4"/>
  <c r="X13" i="4"/>
  <c r="X11" i="4"/>
  <c r="X10" i="4"/>
  <c r="X9" i="4"/>
  <c r="X7" i="4"/>
  <c r="X6" i="4"/>
  <c r="Q85" i="4"/>
  <c r="Q84" i="4"/>
  <c r="Q83" i="4"/>
  <c r="Q82" i="4"/>
  <c r="Q80" i="4"/>
  <c r="Q79" i="4"/>
  <c r="Q75" i="4"/>
  <c r="Q73" i="4"/>
  <c r="Q72" i="4"/>
  <c r="Q63" i="4"/>
  <c r="Q62" i="4"/>
  <c r="Q61" i="4"/>
  <c r="Q60" i="4"/>
  <c r="Q58" i="4"/>
  <c r="Q57" i="4"/>
  <c r="Q53" i="4"/>
  <c r="Q51" i="4"/>
  <c r="Q50" i="4"/>
  <c r="Q41" i="4"/>
  <c r="Q40" i="4"/>
  <c r="Q39" i="4"/>
  <c r="Q38" i="4"/>
  <c r="Q36" i="4"/>
  <c r="Q35" i="4"/>
  <c r="Q31" i="4"/>
  <c r="Q29" i="4"/>
  <c r="Q28" i="4"/>
  <c r="Q19" i="4"/>
  <c r="Q18" i="4"/>
  <c r="Q17" i="4"/>
  <c r="Q16" i="4"/>
  <c r="Q14" i="4"/>
  <c r="Q13" i="4"/>
  <c r="Q9" i="4"/>
  <c r="Q7" i="4"/>
  <c r="Q6" i="4"/>
  <c r="J63" i="4"/>
  <c r="J62" i="4"/>
  <c r="J61" i="4"/>
  <c r="J60" i="4"/>
  <c r="J58" i="4"/>
  <c r="J57" i="4"/>
  <c r="J53" i="4"/>
  <c r="J51" i="4"/>
  <c r="J50" i="4"/>
  <c r="J41" i="4"/>
  <c r="J40" i="4"/>
  <c r="J39" i="4"/>
  <c r="J38" i="4"/>
  <c r="J36" i="4"/>
  <c r="J35" i="4"/>
  <c r="J31" i="4"/>
  <c r="J29" i="4"/>
  <c r="J28" i="4"/>
  <c r="J19" i="4"/>
  <c r="J18" i="4"/>
  <c r="J17" i="4"/>
  <c r="J16" i="4"/>
  <c r="J14" i="4"/>
  <c r="J13" i="4"/>
  <c r="J9" i="4"/>
  <c r="J7" i="4"/>
  <c r="J6" i="4"/>
  <c r="C85" i="4"/>
  <c r="C84" i="4"/>
  <c r="C83" i="4"/>
  <c r="C82" i="4"/>
  <c r="C80" i="4"/>
  <c r="C79" i="4"/>
  <c r="C75" i="4"/>
  <c r="C73" i="4"/>
  <c r="C72" i="4"/>
  <c r="C63" i="4"/>
  <c r="C62" i="4"/>
  <c r="C61" i="4"/>
  <c r="C60" i="4"/>
  <c r="C58" i="4"/>
  <c r="C57" i="4"/>
  <c r="C53" i="4"/>
  <c r="C51" i="4"/>
  <c r="C50" i="4"/>
  <c r="C41" i="4"/>
  <c r="C40" i="4"/>
  <c r="C39" i="4"/>
  <c r="C38" i="4"/>
  <c r="C36" i="4"/>
  <c r="C35" i="4"/>
  <c r="C31" i="4"/>
  <c r="C29" i="4"/>
  <c r="C28" i="4"/>
  <c r="C19" i="4" l="1"/>
  <c r="C18" i="4"/>
  <c r="C17" i="4"/>
  <c r="C16" i="4"/>
  <c r="C14" i="4"/>
  <c r="C13" i="4"/>
  <c r="C9" i="4"/>
  <c r="C7" i="4"/>
  <c r="C6" i="4"/>
  <c r="D96" i="2"/>
  <c r="J45" i="2"/>
  <c r="J46" i="2"/>
  <c r="J47" i="2"/>
  <c r="J48" i="2"/>
  <c r="J49" i="2"/>
  <c r="J50" i="2"/>
  <c r="J51" i="2"/>
  <c r="J52" i="2"/>
  <c r="J53" i="2"/>
  <c r="J54" i="2"/>
  <c r="J55" i="2"/>
  <c r="J56" i="2"/>
  <c r="J57" i="2"/>
  <c r="J58" i="2"/>
  <c r="J59" i="2"/>
  <c r="J60" i="2"/>
  <c r="J61" i="2"/>
  <c r="J63" i="2"/>
  <c r="J64" i="2"/>
  <c r="J65" i="2"/>
  <c r="J66" i="2"/>
  <c r="J67" i="2"/>
  <c r="J68" i="2"/>
  <c r="J69" i="2"/>
  <c r="J70" i="2"/>
  <c r="J71" i="2"/>
  <c r="J72" i="2"/>
  <c r="J73" i="2"/>
  <c r="J74" i="2"/>
  <c r="J75" i="2"/>
  <c r="J76"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3" i="2"/>
  <c r="H64" i="2"/>
  <c r="H65" i="2"/>
  <c r="H66" i="2"/>
  <c r="H67" i="2"/>
  <c r="H68" i="2"/>
  <c r="H69" i="2"/>
  <c r="H70" i="2"/>
  <c r="H71" i="2"/>
  <c r="H72" i="2"/>
  <c r="H73" i="2"/>
  <c r="H74" i="2"/>
  <c r="H75" i="2"/>
  <c r="H76"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3" i="2"/>
  <c r="F64" i="2"/>
  <c r="F65" i="2"/>
  <c r="F66" i="2"/>
  <c r="F67" i="2"/>
  <c r="F68" i="2"/>
  <c r="F69" i="2"/>
  <c r="F70" i="2"/>
  <c r="F71" i="2"/>
  <c r="F72" i="2"/>
  <c r="F73" i="2"/>
  <c r="F74" i="2"/>
  <c r="F75" i="2"/>
  <c r="F76"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3" i="2"/>
  <c r="D64" i="2"/>
  <c r="D65" i="2"/>
  <c r="D66" i="2"/>
  <c r="D67" i="2"/>
  <c r="D68" i="2"/>
  <c r="D69" i="2"/>
  <c r="D70" i="2"/>
  <c r="D71" i="2"/>
  <c r="D72" i="2"/>
  <c r="D73" i="2"/>
  <c r="D74" i="2"/>
  <c r="D75" i="2"/>
  <c r="D76" i="2"/>
  <c r="D78" i="2"/>
  <c r="D79" i="2"/>
  <c r="D80" i="2"/>
  <c r="D81" i="2"/>
  <c r="D82" i="2"/>
  <c r="D83" i="2"/>
  <c r="D84" i="2"/>
  <c r="D85" i="2"/>
  <c r="D86" i="2"/>
  <c r="D87" i="2"/>
  <c r="D88" i="2"/>
  <c r="D89" i="2"/>
  <c r="D90" i="2"/>
  <c r="D91" i="2"/>
  <c r="D92" i="2"/>
  <c r="D93" i="2"/>
  <c r="D94" i="2"/>
  <c r="D95"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3" i="2"/>
  <c r="C64" i="2"/>
  <c r="C65" i="2"/>
  <c r="C66" i="2"/>
  <c r="C67" i="2"/>
  <c r="C68" i="2"/>
  <c r="C69" i="2"/>
  <c r="C70" i="2"/>
  <c r="C71" i="2"/>
  <c r="C72" i="2"/>
  <c r="C73" i="2"/>
  <c r="C74" i="2"/>
  <c r="C75" i="2"/>
  <c r="C76" i="2"/>
  <c r="C78" i="2"/>
  <c r="C79" i="2"/>
  <c r="C80" i="2"/>
  <c r="C81" i="2"/>
  <c r="C82" i="2"/>
  <c r="C83" i="2"/>
  <c r="C84" i="2"/>
  <c r="C85" i="2"/>
  <c r="C86" i="2"/>
  <c r="C87" i="2"/>
  <c r="C88" i="2"/>
  <c r="C89" i="2"/>
  <c r="C90" i="2"/>
  <c r="C91" i="2"/>
  <c r="C92" i="2"/>
  <c r="C93" i="2"/>
  <c r="C94"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4"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3" i="2"/>
  <c r="B64" i="2"/>
  <c r="B65" i="2"/>
  <c r="B66" i="2"/>
  <c r="B67" i="2"/>
  <c r="B68" i="2"/>
  <c r="B69" i="2"/>
  <c r="B70" i="2"/>
  <c r="B71" i="2"/>
  <c r="B72" i="2"/>
  <c r="B73" i="2"/>
  <c r="B74" i="2"/>
  <c r="B75" i="2"/>
  <c r="B76"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4" i="2"/>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G17" i="12"/>
  <c r="E17" i="11"/>
  <c r="E17" i="10"/>
  <c r="E17" i="9"/>
  <c r="E15" i="10"/>
  <c r="E14" i="11"/>
  <c r="E14" i="10"/>
  <c r="E14" i="9"/>
  <c r="E13" i="11"/>
  <c r="E13" i="10"/>
  <c r="E13" i="9"/>
  <c r="E16" i="11"/>
  <c r="E16" i="10"/>
  <c r="E16" i="9"/>
  <c r="E12" i="11"/>
  <c r="E12" i="10"/>
  <c r="E11" i="10"/>
  <c r="G9" i="10"/>
  <c r="E9" i="11"/>
  <c r="E9" i="9"/>
  <c r="E8" i="11"/>
  <c r="E8" i="10"/>
  <c r="E8" i="9"/>
  <c r="C8" i="10"/>
  <c r="E7" i="10"/>
  <c r="E7" i="9"/>
  <c r="E5" i="11"/>
  <c r="E5" i="9"/>
  <c r="J4" i="2"/>
  <c r="H4" i="2"/>
  <c r="F4" i="2"/>
  <c r="D4" i="2"/>
  <c r="C15" i="12"/>
  <c r="G14" i="9" l="1"/>
  <c r="C15" i="9"/>
  <c r="C14" i="9"/>
  <c r="C13" i="9"/>
  <c r="G15" i="10"/>
  <c r="C14" i="11"/>
  <c r="G13" i="11"/>
  <c r="G11" i="9"/>
  <c r="G11" i="12"/>
  <c r="G16" i="12"/>
  <c r="G17" i="9"/>
  <c r="C9" i="12"/>
  <c r="G8" i="12"/>
  <c r="C13" i="12"/>
  <c r="G9" i="12"/>
  <c r="G8" i="11"/>
  <c r="C8" i="9"/>
  <c r="C7" i="10"/>
  <c r="G7" i="12"/>
  <c r="C8" i="12"/>
  <c r="G11" i="10"/>
  <c r="G13" i="12"/>
  <c r="C14" i="12"/>
  <c r="G12" i="11"/>
  <c r="C12" i="12"/>
  <c r="C17" i="10"/>
  <c r="C11" i="11"/>
  <c r="G16" i="10"/>
  <c r="C9" i="11"/>
  <c r="C16" i="12"/>
  <c r="C13" i="10"/>
  <c r="G14" i="10"/>
  <c r="C13" i="11"/>
  <c r="C12" i="11"/>
  <c r="G12" i="12"/>
  <c r="C12" i="9"/>
  <c r="C16" i="11"/>
  <c r="G14" i="12"/>
  <c r="G12" i="9"/>
  <c r="C9" i="10"/>
  <c r="G17" i="11"/>
  <c r="C11" i="12"/>
  <c r="C17" i="12"/>
  <c r="G9" i="9"/>
  <c r="G5" i="9"/>
  <c r="E15" i="12"/>
  <c r="E5" i="12"/>
  <c r="C43" i="22"/>
  <c r="D41" i="22" s="1"/>
  <c r="E41" i="22" s="1"/>
  <c r="E16" i="12"/>
  <c r="G5" i="10"/>
  <c r="X86" i="4"/>
  <c r="Y75" i="4" s="1"/>
  <c r="G15" i="11"/>
  <c r="G7" i="10"/>
  <c r="C153" i="22"/>
  <c r="C154" i="22" s="1"/>
  <c r="E11" i="12"/>
  <c r="C7" i="12"/>
  <c r="X20" i="4"/>
  <c r="Y17" i="4" s="1"/>
  <c r="Z17" i="4" s="1"/>
  <c r="C17" i="9"/>
  <c r="J42" i="4"/>
  <c r="K39" i="4" s="1"/>
  <c r="L39" i="4" s="1"/>
  <c r="Y9" i="22"/>
  <c r="C5" i="12"/>
  <c r="X42" i="4"/>
  <c r="Y41" i="4" s="1"/>
  <c r="Z41" i="4" s="1"/>
  <c r="C65" i="22"/>
  <c r="D61" i="22" s="1"/>
  <c r="E61" i="22" s="1"/>
  <c r="C15" i="11"/>
  <c r="G5" i="11"/>
  <c r="C5" i="11"/>
  <c r="R117" i="22"/>
  <c r="R62" i="22"/>
  <c r="S62" i="22" s="1"/>
  <c r="R40" i="22"/>
  <c r="S40" i="22" s="1"/>
  <c r="C7" i="11"/>
  <c r="Q64" i="4"/>
  <c r="R57" i="4" s="1"/>
  <c r="C5" i="10"/>
  <c r="G17" i="10"/>
  <c r="K147" i="22"/>
  <c r="E7" i="12"/>
  <c r="Q20" i="4"/>
  <c r="R6" i="4" s="1"/>
  <c r="G13" i="9"/>
  <c r="J20" i="4"/>
  <c r="K14" i="4" s="1"/>
  <c r="G5" i="12"/>
  <c r="G16" i="11"/>
  <c r="G16" i="9"/>
  <c r="E8" i="12"/>
  <c r="X64" i="4"/>
  <c r="G11" i="11"/>
  <c r="E14" i="12"/>
  <c r="G14" i="11"/>
  <c r="R86" i="22"/>
  <c r="S86" i="22" s="1"/>
  <c r="E17" i="12"/>
  <c r="C8" i="11"/>
  <c r="J64" i="4"/>
  <c r="G8" i="10"/>
  <c r="C86" i="4"/>
  <c r="C9" i="9"/>
  <c r="C12" i="10"/>
  <c r="K41" i="22"/>
  <c r="L41" i="22" s="1"/>
  <c r="G12" i="10"/>
  <c r="C16" i="10"/>
  <c r="C17" i="11"/>
  <c r="R139" i="22"/>
  <c r="G7" i="11"/>
  <c r="G8" i="9"/>
  <c r="C64" i="4"/>
  <c r="D60" i="4" s="1"/>
  <c r="E60" i="4" s="1"/>
  <c r="G9" i="11"/>
  <c r="Q86" i="4"/>
  <c r="R82" i="4" s="1"/>
  <c r="S82" i="4" s="1"/>
  <c r="E11" i="11"/>
  <c r="R17" i="22"/>
  <c r="S17" i="22" s="1"/>
  <c r="E12" i="12"/>
  <c r="C87" i="22"/>
  <c r="D74" i="22" s="1"/>
  <c r="C15" i="10"/>
  <c r="E9" i="10"/>
  <c r="J86" i="4"/>
  <c r="K75" i="4" s="1"/>
  <c r="L75" i="4" s="1"/>
  <c r="G13" i="10"/>
  <c r="E7" i="11"/>
  <c r="Q42" i="4"/>
  <c r="R36" i="4" s="1"/>
  <c r="E9" i="12"/>
  <c r="C14" i="10"/>
  <c r="K73" i="22"/>
  <c r="G15" i="9"/>
  <c r="G15" i="12"/>
  <c r="Y106" i="22"/>
  <c r="Z106" i="22" s="1"/>
  <c r="G7" i="9"/>
  <c r="E13" i="12"/>
  <c r="Y55" i="22"/>
  <c r="E15" i="11"/>
  <c r="R98" i="22"/>
  <c r="S98" i="22" s="1"/>
  <c r="C42" i="4"/>
  <c r="D35" i="4" s="1"/>
  <c r="C7" i="9"/>
  <c r="C20" i="22"/>
  <c r="C11" i="9"/>
  <c r="E11" i="9"/>
  <c r="K62" i="22"/>
  <c r="L62" i="22" s="1"/>
  <c r="C5" i="9"/>
  <c r="C20" i="4"/>
  <c r="E5" i="10"/>
  <c r="C11" i="10"/>
  <c r="K6" i="22"/>
  <c r="C131" i="22"/>
  <c r="C16" i="9"/>
  <c r="E15" i="9"/>
  <c r="C109" i="22"/>
  <c r="D102" i="22" s="1"/>
  <c r="Y140" i="22" l="1"/>
  <c r="Y151" i="22"/>
  <c r="Z151" i="22" s="1"/>
  <c r="Y143" i="22"/>
  <c r="Y144" i="22"/>
  <c r="Y142" i="22"/>
  <c r="Y152" i="22"/>
  <c r="Z152" i="22" s="1"/>
  <c r="Y139" i="22"/>
  <c r="Y147" i="22"/>
  <c r="Y150" i="22"/>
  <c r="Z150" i="22" s="1"/>
  <c r="Y146" i="22"/>
  <c r="Y149" i="22"/>
  <c r="Z149" i="22" s="1"/>
  <c r="D36" i="22"/>
  <c r="D149" i="22"/>
  <c r="E149" i="22" s="1"/>
  <c r="Y16" i="4"/>
  <c r="Z16" i="4" s="1"/>
  <c r="Y120" i="22"/>
  <c r="Y125" i="22"/>
  <c r="Y124" i="22"/>
  <c r="Y128" i="22"/>
  <c r="Z128" i="22" s="1"/>
  <c r="Y122" i="22"/>
  <c r="Y127" i="22"/>
  <c r="Z127" i="22" s="1"/>
  <c r="Y130" i="22"/>
  <c r="Z130" i="22" s="1"/>
  <c r="Y117" i="22"/>
  <c r="Y121" i="22"/>
  <c r="Y118" i="22"/>
  <c r="Y129" i="22"/>
  <c r="Z129" i="22" s="1"/>
  <c r="Y73" i="4"/>
  <c r="Y79" i="4"/>
  <c r="Y83" i="4"/>
  <c r="Z83" i="4" s="1"/>
  <c r="Y72" i="4"/>
  <c r="AA9" i="22"/>
  <c r="Y84" i="4"/>
  <c r="Z84" i="4" s="1"/>
  <c r="D40" i="22"/>
  <c r="E40" i="22" s="1"/>
  <c r="K16" i="4"/>
  <c r="L16" i="4" s="1"/>
  <c r="D63" i="22"/>
  <c r="E63" i="22" s="1"/>
  <c r="Y19" i="22"/>
  <c r="Z19" i="22" s="1"/>
  <c r="Y13" i="22"/>
  <c r="K9" i="4"/>
  <c r="L9" i="4" s="1"/>
  <c r="Y10" i="4"/>
  <c r="D59" i="22"/>
  <c r="D42" i="22"/>
  <c r="E42" i="22" s="1"/>
  <c r="Y10" i="22"/>
  <c r="Y14" i="22"/>
  <c r="K19" i="4"/>
  <c r="L19" i="4" s="1"/>
  <c r="Y6" i="22"/>
  <c r="D39" i="22"/>
  <c r="E39" i="22" s="1"/>
  <c r="K35" i="4"/>
  <c r="D29" i="22"/>
  <c r="K13" i="4"/>
  <c r="L13" i="4" s="1"/>
  <c r="C44" i="22"/>
  <c r="F37" i="22" s="1"/>
  <c r="D151" i="22"/>
  <c r="E151" i="22" s="1"/>
  <c r="D152" i="22"/>
  <c r="E152" i="22" s="1"/>
  <c r="D147" i="22"/>
  <c r="D139" i="22"/>
  <c r="D140" i="22"/>
  <c r="D150" i="22"/>
  <c r="E150" i="22" s="1"/>
  <c r="D142" i="22"/>
  <c r="E142" i="22" s="1"/>
  <c r="K40" i="4"/>
  <c r="L40" i="4" s="1"/>
  <c r="D37" i="22"/>
  <c r="D30" i="22"/>
  <c r="D32" i="22"/>
  <c r="E32" i="22" s="1"/>
  <c r="Y7" i="4"/>
  <c r="Y13" i="4"/>
  <c r="Y77" i="4"/>
  <c r="Y85" i="4"/>
  <c r="Z85" i="4" s="1"/>
  <c r="Y80" i="4"/>
  <c r="Y9" i="4"/>
  <c r="Y6" i="4"/>
  <c r="X21" i="4"/>
  <c r="AA9" i="4" s="1"/>
  <c r="Y11" i="4"/>
  <c r="Y76" i="4"/>
  <c r="Y82" i="4"/>
  <c r="Z82" i="4" s="1"/>
  <c r="X87" i="4"/>
  <c r="AA77" i="4" s="1"/>
  <c r="Y19" i="4"/>
  <c r="Z19" i="4" s="1"/>
  <c r="Y18" i="4"/>
  <c r="Z18" i="4" s="1"/>
  <c r="D146" i="22"/>
  <c r="R41" i="22"/>
  <c r="S41" i="22" s="1"/>
  <c r="F140" i="22"/>
  <c r="F142" i="22"/>
  <c r="G142" i="22" s="1"/>
  <c r="K7" i="4"/>
  <c r="Y17" i="22"/>
  <c r="Z17" i="22" s="1"/>
  <c r="K18" i="4"/>
  <c r="L18" i="4" s="1"/>
  <c r="K17" i="4"/>
  <c r="L17" i="4" s="1"/>
  <c r="K6" i="4"/>
  <c r="R62" i="4"/>
  <c r="S62" i="4" s="1"/>
  <c r="D62" i="22"/>
  <c r="E62" i="22" s="1"/>
  <c r="J21" i="4"/>
  <c r="M7" i="4" s="1"/>
  <c r="R53" i="4"/>
  <c r="S53" i="4" s="1"/>
  <c r="Y35" i="4"/>
  <c r="Y40" i="4"/>
  <c r="Z40" i="4" s="1"/>
  <c r="Y33" i="4"/>
  <c r="X43" i="4"/>
  <c r="Y36" i="4"/>
  <c r="Y32" i="4"/>
  <c r="Y31" i="4"/>
  <c r="Y38" i="4"/>
  <c r="Z38" i="4" s="1"/>
  <c r="D58" i="4"/>
  <c r="R58" i="4"/>
  <c r="S57" i="4" s="1"/>
  <c r="R61" i="4"/>
  <c r="S61" i="4" s="1"/>
  <c r="J43" i="4"/>
  <c r="M29" i="4" s="1"/>
  <c r="R51" i="22"/>
  <c r="C66" i="22"/>
  <c r="D58" i="22"/>
  <c r="D52" i="22"/>
  <c r="D51" i="22"/>
  <c r="D64" i="22"/>
  <c r="E64" i="22" s="1"/>
  <c r="D54" i="22"/>
  <c r="E54" i="22" s="1"/>
  <c r="Y28" i="4"/>
  <c r="R50" i="4"/>
  <c r="Q65" i="4"/>
  <c r="T57" i="4" s="1"/>
  <c r="R60" i="4"/>
  <c r="S60" i="4" s="1"/>
  <c r="Y29" i="4"/>
  <c r="K152" i="22"/>
  <c r="L152" i="22" s="1"/>
  <c r="Y18" i="22"/>
  <c r="Z18" i="22" s="1"/>
  <c r="Y11" i="22"/>
  <c r="Y16" i="22"/>
  <c r="Z16" i="22" s="1"/>
  <c r="Y14" i="4"/>
  <c r="F139" i="22"/>
  <c r="F147" i="22"/>
  <c r="F146" i="22"/>
  <c r="K38" i="4"/>
  <c r="L38" i="4" s="1"/>
  <c r="K31" i="4"/>
  <c r="L31" i="4" s="1"/>
  <c r="K36" i="4"/>
  <c r="K29" i="4"/>
  <c r="K28" i="4"/>
  <c r="R51" i="4"/>
  <c r="R63" i="4"/>
  <c r="S63" i="4" s="1"/>
  <c r="Y39" i="4"/>
  <c r="Z39" i="4" s="1"/>
  <c r="K41" i="4"/>
  <c r="L41" i="4" s="1"/>
  <c r="Y7" i="22"/>
  <c r="Q21" i="4"/>
  <c r="T13" i="4" s="1"/>
  <c r="R36" i="22"/>
  <c r="R129" i="22"/>
  <c r="S129" i="22" s="1"/>
  <c r="R84" i="22"/>
  <c r="S84" i="22" s="1"/>
  <c r="T118" i="22"/>
  <c r="R125" i="22"/>
  <c r="R128" i="22"/>
  <c r="S128" i="22" s="1"/>
  <c r="R63" i="22"/>
  <c r="S63" i="22" s="1"/>
  <c r="R64" i="22"/>
  <c r="S64" i="22" s="1"/>
  <c r="R124" i="22"/>
  <c r="R118" i="22"/>
  <c r="S117" i="22" s="1"/>
  <c r="R120" i="22"/>
  <c r="S120" i="22" s="1"/>
  <c r="R130" i="22"/>
  <c r="S130" i="22" s="1"/>
  <c r="R127" i="22"/>
  <c r="S127" i="22" s="1"/>
  <c r="R37" i="22"/>
  <c r="R32" i="22"/>
  <c r="S32" i="22" s="1"/>
  <c r="R29" i="22"/>
  <c r="R54" i="22"/>
  <c r="S54" i="22" s="1"/>
  <c r="R52" i="22"/>
  <c r="R30" i="22"/>
  <c r="R42" i="22"/>
  <c r="S42" i="22" s="1"/>
  <c r="R58" i="22"/>
  <c r="R59" i="22"/>
  <c r="R61" i="22"/>
  <c r="S61" i="22" s="1"/>
  <c r="R39" i="22"/>
  <c r="S39" i="22" s="1"/>
  <c r="T32" i="22"/>
  <c r="U32" i="22" s="1"/>
  <c r="F12" i="11" s="1"/>
  <c r="R83" i="22"/>
  <c r="S83" i="22" s="1"/>
  <c r="R140" i="22"/>
  <c r="S139" i="22" s="1"/>
  <c r="R13" i="4"/>
  <c r="R31" i="4"/>
  <c r="S31" i="4" s="1"/>
  <c r="D62" i="4"/>
  <c r="E62" i="4" s="1"/>
  <c r="R85" i="22"/>
  <c r="S85" i="22" s="1"/>
  <c r="R16" i="4"/>
  <c r="S16" i="4" s="1"/>
  <c r="R17" i="4"/>
  <c r="S17" i="4" s="1"/>
  <c r="R18" i="4"/>
  <c r="S18" i="4" s="1"/>
  <c r="R9" i="4"/>
  <c r="S9" i="4" s="1"/>
  <c r="R14" i="4"/>
  <c r="R7" i="4"/>
  <c r="S6" i="4" s="1"/>
  <c r="K150" i="22"/>
  <c r="L150" i="22" s="1"/>
  <c r="R19" i="4"/>
  <c r="S19" i="4" s="1"/>
  <c r="R19" i="22"/>
  <c r="S19" i="22" s="1"/>
  <c r="R83" i="4"/>
  <c r="S83" i="4" s="1"/>
  <c r="K40" i="22"/>
  <c r="L40" i="22" s="1"/>
  <c r="R81" i="22"/>
  <c r="K146" i="22"/>
  <c r="L146" i="22" s="1"/>
  <c r="K151" i="22"/>
  <c r="L151" i="22" s="1"/>
  <c r="R9" i="22"/>
  <c r="S9" i="22" s="1"/>
  <c r="K140" i="22"/>
  <c r="K139" i="22"/>
  <c r="K142" i="22"/>
  <c r="L142" i="22" s="1"/>
  <c r="K149" i="22"/>
  <c r="L149" i="22" s="1"/>
  <c r="D130" i="22"/>
  <c r="E130" i="22" s="1"/>
  <c r="D117" i="22"/>
  <c r="D125" i="22"/>
  <c r="D128" i="22"/>
  <c r="E128" i="22" s="1"/>
  <c r="C132" i="22"/>
  <c r="D127" i="22"/>
  <c r="E127" i="22" s="1"/>
  <c r="D118" i="22"/>
  <c r="D129" i="22"/>
  <c r="E129" i="22" s="1"/>
  <c r="D120" i="22"/>
  <c r="E120" i="22" s="1"/>
  <c r="D124" i="22"/>
  <c r="D6" i="22"/>
  <c r="D13" i="22"/>
  <c r="D17" i="22"/>
  <c r="E17" i="22" s="1"/>
  <c r="C21" i="22"/>
  <c r="D18" i="22"/>
  <c r="E18" i="22" s="1"/>
  <c r="D14" i="22"/>
  <c r="D19" i="22"/>
  <c r="E19" i="22" s="1"/>
  <c r="D16" i="22"/>
  <c r="E16" i="22" s="1"/>
  <c r="Y105" i="22"/>
  <c r="Z105" i="22" s="1"/>
  <c r="K106" i="22"/>
  <c r="L106" i="22" s="1"/>
  <c r="K103" i="22"/>
  <c r="K107" i="22"/>
  <c r="L107" i="22" s="1"/>
  <c r="K98" i="22"/>
  <c r="L98" i="22" s="1"/>
  <c r="K95" i="22"/>
  <c r="K108" i="22"/>
  <c r="L108" i="22" s="1"/>
  <c r="K105" i="22"/>
  <c r="L105" i="22" s="1"/>
  <c r="K102" i="22"/>
  <c r="Y30" i="22"/>
  <c r="Y39" i="22"/>
  <c r="Z39" i="22" s="1"/>
  <c r="Y37" i="22"/>
  <c r="Y40" i="22"/>
  <c r="Z40" i="22" s="1"/>
  <c r="Y32" i="22"/>
  <c r="Y34" i="22"/>
  <c r="Y29" i="22"/>
  <c r="Y36" i="22"/>
  <c r="Y41" i="22"/>
  <c r="Z41" i="22" s="1"/>
  <c r="Y42" i="22"/>
  <c r="Z42" i="22" s="1"/>
  <c r="K125" i="22"/>
  <c r="K127" i="22"/>
  <c r="L127" i="22" s="1"/>
  <c r="K120" i="22"/>
  <c r="L120" i="22" s="1"/>
  <c r="K129" i="22"/>
  <c r="L129" i="22" s="1"/>
  <c r="K130" i="22"/>
  <c r="L130" i="22" s="1"/>
  <c r="K124" i="22"/>
  <c r="K128" i="22"/>
  <c r="L128" i="22" s="1"/>
  <c r="K118" i="22"/>
  <c r="K32" i="22"/>
  <c r="L32" i="22" s="1"/>
  <c r="K36" i="22"/>
  <c r="K37" i="22"/>
  <c r="D84" i="4"/>
  <c r="E84" i="4" s="1"/>
  <c r="D85" i="4"/>
  <c r="E85" i="4" s="1"/>
  <c r="D82" i="4"/>
  <c r="E82" i="4" s="1"/>
  <c r="C87" i="4"/>
  <c r="D79" i="4"/>
  <c r="D73" i="4"/>
  <c r="D83" i="4"/>
  <c r="E83" i="4" s="1"/>
  <c r="D80" i="4"/>
  <c r="D75" i="4"/>
  <c r="E75" i="4" s="1"/>
  <c r="K60" i="4"/>
  <c r="L60" i="4" s="1"/>
  <c r="K63" i="4"/>
  <c r="L63" i="4" s="1"/>
  <c r="K51" i="4"/>
  <c r="K62" i="4"/>
  <c r="L62" i="4" s="1"/>
  <c r="K61" i="4"/>
  <c r="L61" i="4" s="1"/>
  <c r="J65" i="4"/>
  <c r="K53" i="4"/>
  <c r="L53" i="4" s="1"/>
  <c r="K58" i="4"/>
  <c r="K50" i="4"/>
  <c r="K39" i="22"/>
  <c r="L39" i="22" s="1"/>
  <c r="R14" i="22"/>
  <c r="D63" i="4"/>
  <c r="E63" i="4" s="1"/>
  <c r="Y60" i="4"/>
  <c r="Z60" i="4" s="1"/>
  <c r="Y57" i="4"/>
  <c r="Y63" i="4"/>
  <c r="Z63" i="4" s="1"/>
  <c r="Y55" i="4"/>
  <c r="Y50" i="4"/>
  <c r="Y62" i="4"/>
  <c r="Z62" i="4" s="1"/>
  <c r="Y51" i="4"/>
  <c r="Y61" i="4"/>
  <c r="Z61" i="4" s="1"/>
  <c r="Y58" i="4"/>
  <c r="X65" i="4"/>
  <c r="Y54" i="4"/>
  <c r="K51" i="22"/>
  <c r="K52" i="22"/>
  <c r="K54" i="22"/>
  <c r="L54" i="22" s="1"/>
  <c r="K58" i="22"/>
  <c r="K64" i="22"/>
  <c r="L64" i="22" s="1"/>
  <c r="Y95" i="22"/>
  <c r="Y100" i="22"/>
  <c r="Y98" i="22"/>
  <c r="Y108" i="22"/>
  <c r="Z108" i="22" s="1"/>
  <c r="Y99" i="22"/>
  <c r="Y96" i="22"/>
  <c r="Y102" i="22"/>
  <c r="Y103" i="22"/>
  <c r="Q43" i="4"/>
  <c r="R35" i="4"/>
  <c r="S35" i="4" s="1"/>
  <c r="R28" i="4"/>
  <c r="R29" i="4"/>
  <c r="K59" i="22"/>
  <c r="R151" i="22"/>
  <c r="S151" i="22" s="1"/>
  <c r="R152" i="22"/>
  <c r="S152" i="22" s="1"/>
  <c r="R146" i="22"/>
  <c r="R147" i="22"/>
  <c r="R142" i="22"/>
  <c r="S142" i="22" s="1"/>
  <c r="R150" i="22"/>
  <c r="S150" i="22" s="1"/>
  <c r="R149" i="22"/>
  <c r="S149" i="22" s="1"/>
  <c r="K117" i="22"/>
  <c r="D72" i="4"/>
  <c r="D61" i="4"/>
  <c r="E61" i="4" s="1"/>
  <c r="R39" i="4"/>
  <c r="S39" i="4" s="1"/>
  <c r="K61" i="22"/>
  <c r="L61" i="22" s="1"/>
  <c r="K17" i="22"/>
  <c r="L17" i="22" s="1"/>
  <c r="K19" i="22"/>
  <c r="L19" i="22" s="1"/>
  <c r="K9" i="22"/>
  <c r="L9" i="22" s="1"/>
  <c r="K14" i="22"/>
  <c r="K13" i="22"/>
  <c r="K18" i="22"/>
  <c r="L18" i="22" s="1"/>
  <c r="K16" i="22"/>
  <c r="L16" i="22" s="1"/>
  <c r="K7" i="22"/>
  <c r="L6" i="22" s="1"/>
  <c r="D7" i="4"/>
  <c r="D13" i="4"/>
  <c r="D17" i="4"/>
  <c r="E17" i="4" s="1"/>
  <c r="D19" i="4"/>
  <c r="E19" i="4" s="1"/>
  <c r="D9" i="4"/>
  <c r="E9" i="4" s="1"/>
  <c r="C21" i="4"/>
  <c r="D6" i="4"/>
  <c r="D14" i="4"/>
  <c r="D18" i="4"/>
  <c r="E18" i="4" s="1"/>
  <c r="D16" i="4"/>
  <c r="E16" i="4" s="1"/>
  <c r="C43" i="4"/>
  <c r="D31" i="4"/>
  <c r="E31" i="4" s="1"/>
  <c r="D40" i="4"/>
  <c r="E40" i="4" s="1"/>
  <c r="D41" i="4"/>
  <c r="E41" i="4" s="1"/>
  <c r="D38" i="4"/>
  <c r="E38" i="4" s="1"/>
  <c r="D28" i="4"/>
  <c r="D39" i="4"/>
  <c r="E39" i="4" s="1"/>
  <c r="D36" i="4"/>
  <c r="E35" i="4" s="1"/>
  <c r="D29" i="4"/>
  <c r="K84" i="22"/>
  <c r="L84" i="22" s="1"/>
  <c r="K81" i="22"/>
  <c r="K76" i="22"/>
  <c r="L76" i="22" s="1"/>
  <c r="K83" i="22"/>
  <c r="L83" i="22" s="1"/>
  <c r="K80" i="22"/>
  <c r="K74" i="22"/>
  <c r="L73" i="22" s="1"/>
  <c r="K86" i="22"/>
  <c r="L86" i="22" s="1"/>
  <c r="K85" i="22"/>
  <c r="L85" i="22" s="1"/>
  <c r="R7" i="22"/>
  <c r="R13" i="22"/>
  <c r="R6" i="22"/>
  <c r="R72" i="4"/>
  <c r="Q87" i="4"/>
  <c r="R73" i="4"/>
  <c r="R75" i="4"/>
  <c r="S75" i="4" s="1"/>
  <c r="C65" i="4"/>
  <c r="D57" i="4"/>
  <c r="D53" i="4"/>
  <c r="E53" i="4" s="1"/>
  <c r="D51" i="4"/>
  <c r="D50" i="4"/>
  <c r="K29" i="22"/>
  <c r="Y74" i="22"/>
  <c r="Y80" i="22"/>
  <c r="Y77" i="22"/>
  <c r="Y73" i="22"/>
  <c r="Y84" i="22"/>
  <c r="Z84" i="22" s="1"/>
  <c r="Y85" i="22"/>
  <c r="Z85" i="22" s="1"/>
  <c r="Y86" i="22"/>
  <c r="Z86" i="22" s="1"/>
  <c r="Y83" i="22"/>
  <c r="Z83" i="22" s="1"/>
  <c r="Y76" i="22"/>
  <c r="Y81" i="22"/>
  <c r="Y78" i="22"/>
  <c r="K30" i="22"/>
  <c r="R84" i="4"/>
  <c r="S84" i="4" s="1"/>
  <c r="Y53" i="4"/>
  <c r="R41" i="4"/>
  <c r="S41" i="4" s="1"/>
  <c r="D105" i="22"/>
  <c r="E105" i="22" s="1"/>
  <c r="D103" i="22"/>
  <c r="E102" i="22" s="1"/>
  <c r="D108" i="22"/>
  <c r="E108" i="22" s="1"/>
  <c r="D107" i="22"/>
  <c r="E107" i="22" s="1"/>
  <c r="D96" i="22"/>
  <c r="C110" i="22"/>
  <c r="D106" i="22"/>
  <c r="E106" i="22" s="1"/>
  <c r="D95" i="22"/>
  <c r="D98" i="22"/>
  <c r="E98" i="22" s="1"/>
  <c r="D9" i="22"/>
  <c r="E9" i="22" s="1"/>
  <c r="D7" i="22"/>
  <c r="R108" i="22"/>
  <c r="S108" i="22" s="1"/>
  <c r="R102" i="22"/>
  <c r="R107" i="22"/>
  <c r="S107" i="22" s="1"/>
  <c r="R103" i="22"/>
  <c r="R106" i="22"/>
  <c r="S106" i="22" s="1"/>
  <c r="R96" i="22"/>
  <c r="R95" i="22"/>
  <c r="R105" i="22"/>
  <c r="S105" i="22" s="1"/>
  <c r="Y54" i="22"/>
  <c r="Y56" i="22"/>
  <c r="Y64" i="22"/>
  <c r="Z64" i="22" s="1"/>
  <c r="Y58" i="22"/>
  <c r="Y61" i="22"/>
  <c r="Z61" i="22" s="1"/>
  <c r="Y62" i="22"/>
  <c r="Z62" i="22" s="1"/>
  <c r="Y51" i="22"/>
  <c r="Y52" i="22"/>
  <c r="Y63" i="22"/>
  <c r="Z63" i="22" s="1"/>
  <c r="Y59" i="22"/>
  <c r="K63" i="22"/>
  <c r="L63" i="22" s="1"/>
  <c r="K73" i="4"/>
  <c r="K82" i="4"/>
  <c r="L82" i="4" s="1"/>
  <c r="J87" i="4"/>
  <c r="K80" i="4"/>
  <c r="K83" i="4"/>
  <c r="L83" i="4" s="1"/>
  <c r="K72" i="4"/>
  <c r="K79" i="4"/>
  <c r="K85" i="4"/>
  <c r="L85" i="4" s="1"/>
  <c r="K84" i="4"/>
  <c r="L84" i="4" s="1"/>
  <c r="K96" i="22"/>
  <c r="C88" i="22"/>
  <c r="D81" i="22"/>
  <c r="D80" i="22"/>
  <c r="D84" i="22"/>
  <c r="E84" i="22" s="1"/>
  <c r="D85" i="22"/>
  <c r="E85" i="22" s="1"/>
  <c r="D83" i="22"/>
  <c r="E83" i="22" s="1"/>
  <c r="D73" i="22"/>
  <c r="E73" i="22" s="1"/>
  <c r="D76" i="22"/>
  <c r="E76" i="22" s="1"/>
  <c r="D86" i="22"/>
  <c r="E86" i="22" s="1"/>
  <c r="Y33" i="22"/>
  <c r="R16" i="22"/>
  <c r="S16" i="22" s="1"/>
  <c r="R79" i="4"/>
  <c r="R40" i="4"/>
  <c r="S40" i="4" s="1"/>
  <c r="R85" i="4"/>
  <c r="S85" i="4" s="1"/>
  <c r="K57" i="4"/>
  <c r="Y107" i="22"/>
  <c r="Z107" i="22" s="1"/>
  <c r="R76" i="22"/>
  <c r="S76" i="22" s="1"/>
  <c r="R73" i="22"/>
  <c r="R74" i="22"/>
  <c r="R80" i="22"/>
  <c r="K42" i="22"/>
  <c r="L42" i="22" s="1"/>
  <c r="R18" i="22"/>
  <c r="S18" i="22" s="1"/>
  <c r="R80" i="4"/>
  <c r="R38" i="4"/>
  <c r="S38" i="4" s="1"/>
  <c r="Z142" i="22" l="1"/>
  <c r="Z79" i="4"/>
  <c r="AA143" i="22"/>
  <c r="AA144" i="22"/>
  <c r="AA147" i="22"/>
  <c r="AA140" i="22"/>
  <c r="AA146" i="22"/>
  <c r="AA139" i="22"/>
  <c r="AA142" i="22"/>
  <c r="Z6" i="22"/>
  <c r="Z35" i="4"/>
  <c r="L6" i="4"/>
  <c r="Z28" i="4"/>
  <c r="Z146" i="22"/>
  <c r="AA7" i="22"/>
  <c r="AA124" i="22"/>
  <c r="AA125" i="22"/>
  <c r="Z124" i="22"/>
  <c r="E36" i="22"/>
  <c r="Z117" i="22"/>
  <c r="Z139" i="22"/>
  <c r="AA13" i="4"/>
  <c r="AA121" i="22"/>
  <c r="AA120" i="22"/>
  <c r="AA117" i="22"/>
  <c r="AA79" i="4"/>
  <c r="AA6" i="22"/>
  <c r="AA122" i="22"/>
  <c r="AA118" i="22"/>
  <c r="M6" i="4"/>
  <c r="N6" i="4" s="1"/>
  <c r="BA7" i="5" s="1"/>
  <c r="AA11" i="4"/>
  <c r="Z72" i="4"/>
  <c r="Z120" i="22"/>
  <c r="S124" i="22"/>
  <c r="T14" i="4"/>
  <c r="U13" i="4" s="1"/>
  <c r="BB9" i="5" s="1"/>
  <c r="L117" i="22"/>
  <c r="Z9" i="22"/>
  <c r="T9" i="4"/>
  <c r="U9" i="4" s="1"/>
  <c r="F5" i="11" s="1"/>
  <c r="T6" i="4"/>
  <c r="T125" i="22"/>
  <c r="Z13" i="4"/>
  <c r="E146" i="22"/>
  <c r="T117" i="22"/>
  <c r="U117" i="22" s="1"/>
  <c r="Z6" i="4"/>
  <c r="Z13" i="22"/>
  <c r="AA13" i="22"/>
  <c r="AA10" i="22"/>
  <c r="L35" i="4"/>
  <c r="AA14" i="22"/>
  <c r="AA11" i="22"/>
  <c r="M28" i="4"/>
  <c r="N28" i="4" s="1"/>
  <c r="D7" i="10" s="1"/>
  <c r="T29" i="22"/>
  <c r="AA80" i="4"/>
  <c r="AA75" i="4"/>
  <c r="AA6" i="4"/>
  <c r="AA73" i="4"/>
  <c r="AA76" i="4"/>
  <c r="AA7" i="4"/>
  <c r="E58" i="22"/>
  <c r="AA72" i="4"/>
  <c r="AA14" i="4"/>
  <c r="E29" i="22"/>
  <c r="F36" i="22"/>
  <c r="G36" i="22" s="1"/>
  <c r="F29" i="22"/>
  <c r="E139" i="22"/>
  <c r="F32" i="22"/>
  <c r="G32" i="22" s="1"/>
  <c r="Z9" i="4"/>
  <c r="F30" i="22"/>
  <c r="S13" i="22"/>
  <c r="E124" i="22"/>
  <c r="L50" i="4"/>
  <c r="L124" i="22"/>
  <c r="M36" i="4"/>
  <c r="M31" i="4"/>
  <c r="N31" i="4" s="1"/>
  <c r="F7" i="10" s="1"/>
  <c r="E51" i="22"/>
  <c r="E57" i="4"/>
  <c r="Z75" i="4"/>
  <c r="L57" i="4"/>
  <c r="T7" i="4"/>
  <c r="AA10" i="4"/>
  <c r="T120" i="22"/>
  <c r="U120" i="22" s="1"/>
  <c r="F16" i="11" s="1"/>
  <c r="T124" i="22"/>
  <c r="M35" i="4"/>
  <c r="S50" i="4"/>
  <c r="G139" i="22"/>
  <c r="AZ103" i="7" s="1"/>
  <c r="Z31" i="4"/>
  <c r="S13" i="4"/>
  <c r="S51" i="22"/>
  <c r="T51" i="4"/>
  <c r="T36" i="22"/>
  <c r="M13" i="4"/>
  <c r="M9" i="4"/>
  <c r="N9" i="4" s="1"/>
  <c r="F5" i="10" s="1"/>
  <c r="M14" i="4"/>
  <c r="F17" i="9"/>
  <c r="AZ104" i="7"/>
  <c r="L102" i="22"/>
  <c r="G146" i="22"/>
  <c r="AZ105" i="7" s="1"/>
  <c r="E95" i="22"/>
  <c r="Z73" i="22"/>
  <c r="T50" i="4"/>
  <c r="T53" i="4"/>
  <c r="U53" i="4" s="1"/>
  <c r="F8" i="11" s="1"/>
  <c r="Z29" i="22"/>
  <c r="F58" i="22"/>
  <c r="F59" i="22"/>
  <c r="F51" i="22"/>
  <c r="F52" i="22"/>
  <c r="F54" i="22"/>
  <c r="G54" i="22" s="1"/>
  <c r="Z53" i="4"/>
  <c r="T58" i="4"/>
  <c r="U57" i="4" s="1"/>
  <c r="BB41" i="5" s="1"/>
  <c r="L139" i="22"/>
  <c r="L79" i="4"/>
  <c r="Z51" i="22"/>
  <c r="Z76" i="22"/>
  <c r="Z80" i="22"/>
  <c r="E50" i="4"/>
  <c r="L80" i="22"/>
  <c r="Z95" i="22"/>
  <c r="Z50" i="4"/>
  <c r="S36" i="22"/>
  <c r="L28" i="4"/>
  <c r="AA35" i="4"/>
  <c r="AA33" i="4"/>
  <c r="AA31" i="4"/>
  <c r="AA36" i="4"/>
  <c r="AA28" i="4"/>
  <c r="AA29" i="4"/>
  <c r="AA32" i="4"/>
  <c r="S80" i="22"/>
  <c r="S29" i="22"/>
  <c r="S73" i="22"/>
  <c r="T30" i="22"/>
  <c r="T37" i="22"/>
  <c r="BB24" i="7"/>
  <c r="S95" i="22"/>
  <c r="S58" i="22"/>
  <c r="T52" i="22"/>
  <c r="T58" i="22"/>
  <c r="T59" i="22"/>
  <c r="T54" i="22"/>
  <c r="U54" i="22" s="1"/>
  <c r="T51" i="22"/>
  <c r="S79" i="4"/>
  <c r="S72" i="4"/>
  <c r="L13" i="22"/>
  <c r="E72" i="4"/>
  <c r="Z102" i="22"/>
  <c r="Z98" i="22"/>
  <c r="L51" i="22"/>
  <c r="Z54" i="22"/>
  <c r="E28" i="4"/>
  <c r="Z36" i="22"/>
  <c r="M140" i="22"/>
  <c r="M142" i="22"/>
  <c r="N142" i="22" s="1"/>
  <c r="M147" i="22"/>
  <c r="M139" i="22"/>
  <c r="M146" i="22"/>
  <c r="S102" i="22"/>
  <c r="M14" i="22"/>
  <c r="M7" i="22"/>
  <c r="M13" i="22"/>
  <c r="M9" i="22"/>
  <c r="N9" i="22" s="1"/>
  <c r="M6" i="22"/>
  <c r="T147" i="22"/>
  <c r="T146" i="22"/>
  <c r="T142" i="22"/>
  <c r="U142" i="22" s="1"/>
  <c r="T139" i="22"/>
  <c r="T140" i="22"/>
  <c r="L58" i="22"/>
  <c r="E6" i="22"/>
  <c r="F76" i="22"/>
  <c r="G76" i="22" s="1"/>
  <c r="F80" i="22"/>
  <c r="F73" i="22"/>
  <c r="F81" i="22"/>
  <c r="F74" i="22"/>
  <c r="Z58" i="22"/>
  <c r="T96" i="22"/>
  <c r="T103" i="22"/>
  <c r="T95" i="22"/>
  <c r="T102" i="22"/>
  <c r="T98" i="22"/>
  <c r="U98" i="22" s="1"/>
  <c r="L29" i="22"/>
  <c r="T73" i="4"/>
  <c r="T72" i="4"/>
  <c r="T75" i="4"/>
  <c r="U75" i="4" s="1"/>
  <c r="T80" i="4"/>
  <c r="T79" i="4"/>
  <c r="T7" i="22"/>
  <c r="T6" i="22"/>
  <c r="T13" i="22"/>
  <c r="T14" i="22"/>
  <c r="T9" i="22"/>
  <c r="U9" i="22" s="1"/>
  <c r="F29" i="4"/>
  <c r="F31" i="4"/>
  <c r="G31" i="4" s="1"/>
  <c r="F36" i="4"/>
  <c r="F28" i="4"/>
  <c r="F35" i="4"/>
  <c r="E6" i="4"/>
  <c r="S146" i="22"/>
  <c r="T29" i="4"/>
  <c r="T35" i="4"/>
  <c r="T28" i="4"/>
  <c r="T36" i="4"/>
  <c r="T31" i="4"/>
  <c r="U31" i="4" s="1"/>
  <c r="AA99" i="22"/>
  <c r="AA100" i="22"/>
  <c r="AA98" i="22"/>
  <c r="AA102" i="22"/>
  <c r="AA96" i="22"/>
  <c r="AA95" i="22"/>
  <c r="AA103" i="22"/>
  <c r="E79" i="4"/>
  <c r="M32" i="22"/>
  <c r="N32" i="22" s="1"/>
  <c r="M36" i="22"/>
  <c r="M29" i="22"/>
  <c r="M30" i="22"/>
  <c r="M37" i="22"/>
  <c r="M124" i="22"/>
  <c r="M120" i="22"/>
  <c r="N120" i="22" s="1"/>
  <c r="M125" i="22"/>
  <c r="M118" i="22"/>
  <c r="M117" i="22"/>
  <c r="Z32" i="22"/>
  <c r="F13" i="22"/>
  <c r="F6" i="22"/>
  <c r="F7" i="22"/>
  <c r="F14" i="22"/>
  <c r="F9" i="22"/>
  <c r="G9" i="22" s="1"/>
  <c r="F103" i="22"/>
  <c r="F98" i="22"/>
  <c r="G98" i="22" s="1"/>
  <c r="F95" i="22"/>
  <c r="F96" i="22"/>
  <c r="F102" i="22"/>
  <c r="F57" i="4"/>
  <c r="F53" i="4"/>
  <c r="G53" i="4" s="1"/>
  <c r="F50" i="4"/>
  <c r="F51" i="4"/>
  <c r="F58" i="4"/>
  <c r="M74" i="22"/>
  <c r="M76" i="22"/>
  <c r="N76" i="22" s="1"/>
  <c r="M81" i="22"/>
  <c r="M80" i="22"/>
  <c r="M73" i="22"/>
  <c r="F14" i="4"/>
  <c r="F7" i="4"/>
  <c r="F9" i="4"/>
  <c r="G9" i="4" s="1"/>
  <c r="F13" i="4"/>
  <c r="F6" i="4"/>
  <c r="E13" i="4"/>
  <c r="F73" i="4"/>
  <c r="F79" i="4"/>
  <c r="F80" i="4"/>
  <c r="F75" i="4"/>
  <c r="G75" i="4" s="1"/>
  <c r="F72" i="4"/>
  <c r="L95" i="22"/>
  <c r="E117" i="22"/>
  <c r="M73" i="4"/>
  <c r="M80" i="4"/>
  <c r="M72" i="4"/>
  <c r="M75" i="4"/>
  <c r="N75" i="4" s="1"/>
  <c r="M79" i="4"/>
  <c r="T76" i="22"/>
  <c r="U76" i="22" s="1"/>
  <c r="T80" i="22"/>
  <c r="T74" i="22"/>
  <c r="T73" i="22"/>
  <c r="T81" i="22"/>
  <c r="E80" i="22"/>
  <c r="L72" i="4"/>
  <c r="AA54" i="22"/>
  <c r="AA52" i="22"/>
  <c r="AA58" i="22"/>
  <c r="AA56" i="22"/>
  <c r="AA51" i="22"/>
  <c r="AA59" i="22"/>
  <c r="AA55" i="22"/>
  <c r="AA81" i="22"/>
  <c r="AA76" i="22"/>
  <c r="AA77" i="22"/>
  <c r="AA74" i="22"/>
  <c r="AA80" i="22"/>
  <c r="AA73" i="22"/>
  <c r="AA78" i="22"/>
  <c r="S6" i="22"/>
  <c r="S28" i="4"/>
  <c r="M51" i="22"/>
  <c r="M52" i="22"/>
  <c r="M58" i="22"/>
  <c r="M54" i="22"/>
  <c r="N54" i="22" s="1"/>
  <c r="M59" i="22"/>
  <c r="AA50" i="4"/>
  <c r="AA58" i="4"/>
  <c r="AA57" i="4"/>
  <c r="AA55" i="4"/>
  <c r="AA54" i="4"/>
  <c r="AA51" i="4"/>
  <c r="AA53" i="4"/>
  <c r="Z57" i="4"/>
  <c r="M51" i="4"/>
  <c r="M58" i="4"/>
  <c r="M53" i="4"/>
  <c r="N53" i="4" s="1"/>
  <c r="M50" i="4"/>
  <c r="M57" i="4"/>
  <c r="L36" i="22"/>
  <c r="AA34" i="22"/>
  <c r="AA29" i="22"/>
  <c r="AA36" i="22"/>
  <c r="AA37" i="22"/>
  <c r="AA32" i="22"/>
  <c r="AA30" i="22"/>
  <c r="AA33" i="22"/>
  <c r="M102" i="22"/>
  <c r="M95" i="22"/>
  <c r="M103" i="22"/>
  <c r="M98" i="22"/>
  <c r="N98" i="22" s="1"/>
  <c r="M96" i="22"/>
  <c r="E13" i="22"/>
  <c r="F118" i="22"/>
  <c r="F120" i="22"/>
  <c r="G120" i="22" s="1"/>
  <c r="F117" i="22"/>
  <c r="F125" i="22"/>
  <c r="F124" i="22"/>
  <c r="AB79" i="4" l="1"/>
  <c r="H9" i="12" s="1"/>
  <c r="AB9" i="22"/>
  <c r="BC8" i="7" s="1"/>
  <c r="AB9" i="4"/>
  <c r="BC8" i="5" s="1"/>
  <c r="AB54" i="22"/>
  <c r="F13" i="12" s="1"/>
  <c r="AB75" i="4"/>
  <c r="BC56" i="5" s="1"/>
  <c r="AB120" i="22"/>
  <c r="F16" i="12" s="1"/>
  <c r="AB142" i="22"/>
  <c r="BC104" i="7" s="1"/>
  <c r="AB76" i="22"/>
  <c r="BC56" i="7" s="1"/>
  <c r="AB32" i="22"/>
  <c r="F12" i="12" s="1"/>
  <c r="AB53" i="4"/>
  <c r="BC40" i="5" s="1"/>
  <c r="AB98" i="22"/>
  <c r="BC72" i="7" s="1"/>
  <c r="AB31" i="4"/>
  <c r="BC24" i="5" s="1"/>
  <c r="AB146" i="22"/>
  <c r="H17" i="12" s="1"/>
  <c r="U51" i="22"/>
  <c r="D13" i="11" s="1"/>
  <c r="AB6" i="22"/>
  <c r="BC7" i="7" s="1"/>
  <c r="D17" i="9"/>
  <c r="G102" i="22"/>
  <c r="AZ73" i="7" s="1"/>
  <c r="AB124" i="22"/>
  <c r="H16" i="12" s="1"/>
  <c r="BA24" i="5"/>
  <c r="AB139" i="22"/>
  <c r="D17" i="12" s="1"/>
  <c r="N73" i="22"/>
  <c r="BA55" i="7" s="1"/>
  <c r="AB72" i="4"/>
  <c r="D9" i="12" s="1"/>
  <c r="AB117" i="22"/>
  <c r="BC87" i="7" s="1"/>
  <c r="G72" i="4"/>
  <c r="D9" i="9" s="1"/>
  <c r="AB13" i="4"/>
  <c r="BC9" i="5" s="1"/>
  <c r="AB6" i="4"/>
  <c r="D5" i="12" s="1"/>
  <c r="H17" i="9"/>
  <c r="U6" i="4"/>
  <c r="BB7" i="5" s="1"/>
  <c r="BB8" i="5"/>
  <c r="AB13" i="22"/>
  <c r="BC9" i="7" s="1"/>
  <c r="U29" i="22"/>
  <c r="BB23" i="7" s="1"/>
  <c r="U124" i="22"/>
  <c r="BB89" i="7" s="1"/>
  <c r="BB88" i="7"/>
  <c r="N13" i="4"/>
  <c r="BA9" i="5" s="1"/>
  <c r="U36" i="22"/>
  <c r="BB25" i="7" s="1"/>
  <c r="BA23" i="5"/>
  <c r="H12" i="9"/>
  <c r="AZ25" i="7"/>
  <c r="N35" i="4"/>
  <c r="H7" i="10" s="1"/>
  <c r="G29" i="22"/>
  <c r="AZ24" i="7"/>
  <c r="F12" i="9"/>
  <c r="BA8" i="5"/>
  <c r="G124" i="22"/>
  <c r="H16" i="9" s="1"/>
  <c r="N50" i="4"/>
  <c r="BA39" i="5" s="1"/>
  <c r="N51" i="22"/>
  <c r="D13" i="10" s="1"/>
  <c r="U50" i="4"/>
  <c r="D8" i="11" s="1"/>
  <c r="H5" i="11"/>
  <c r="BB40" i="5"/>
  <c r="AB80" i="22"/>
  <c r="BC57" i="7" s="1"/>
  <c r="AB28" i="4"/>
  <c r="BC23" i="5" s="1"/>
  <c r="G58" i="22"/>
  <c r="H13" i="9" s="1"/>
  <c r="AB51" i="22"/>
  <c r="BC39" i="7" s="1"/>
  <c r="N79" i="4"/>
  <c r="H9" i="10" s="1"/>
  <c r="G13" i="4"/>
  <c r="AZ9" i="5" s="1"/>
  <c r="N6" i="22"/>
  <c r="BA7" i="7" s="1"/>
  <c r="AB35" i="4"/>
  <c r="G51" i="22"/>
  <c r="AZ40" i="7"/>
  <c r="F13" i="9"/>
  <c r="D5" i="10"/>
  <c r="N146" i="22"/>
  <c r="BA105" i="7" s="1"/>
  <c r="AB58" i="22"/>
  <c r="H13" i="12" s="1"/>
  <c r="G95" i="22"/>
  <c r="AZ71" i="7" s="1"/>
  <c r="G13" i="22"/>
  <c r="H11" i="9" s="1"/>
  <c r="AB102" i="22"/>
  <c r="BC73" i="7" s="1"/>
  <c r="U6" i="22"/>
  <c r="D11" i="11" s="1"/>
  <c r="U58" i="22"/>
  <c r="H13" i="11" s="1"/>
  <c r="U139" i="22"/>
  <c r="BB103" i="7" s="1"/>
  <c r="U146" i="22"/>
  <c r="BB105" i="7" s="1"/>
  <c r="H8" i="11"/>
  <c r="F13" i="11"/>
  <c r="BB40" i="7"/>
  <c r="U80" i="22"/>
  <c r="H14" i="11" s="1"/>
  <c r="AB36" i="22"/>
  <c r="H12" i="12" s="1"/>
  <c r="N57" i="4"/>
  <c r="BA41" i="5" s="1"/>
  <c r="AB50" i="4"/>
  <c r="D8" i="12" s="1"/>
  <c r="N80" i="22"/>
  <c r="H14" i="10" s="1"/>
  <c r="G50" i="4"/>
  <c r="D8" i="9" s="1"/>
  <c r="G6" i="22"/>
  <c r="AZ7" i="7" s="1"/>
  <c r="U35" i="4"/>
  <c r="BB25" i="5" s="1"/>
  <c r="U13" i="22"/>
  <c r="BB9" i="7" s="1"/>
  <c r="N72" i="4"/>
  <c r="D9" i="10" s="1"/>
  <c r="G35" i="4"/>
  <c r="AZ25" i="5" s="1"/>
  <c r="G73" i="22"/>
  <c r="AZ55" i="7" s="1"/>
  <c r="BA104" i="7"/>
  <c r="F17" i="10"/>
  <c r="AB73" i="22"/>
  <c r="BC55" i="7" s="1"/>
  <c r="N95" i="22"/>
  <c r="BA71" i="7" s="1"/>
  <c r="AB57" i="4"/>
  <c r="H8" i="12" s="1"/>
  <c r="U72" i="4"/>
  <c r="BB55" i="5" s="1"/>
  <c r="N139" i="22"/>
  <c r="D16" i="11"/>
  <c r="BB87" i="7"/>
  <c r="BA72" i="7"/>
  <c r="F15" i="10"/>
  <c r="BA56" i="5"/>
  <c r="F9" i="10"/>
  <c r="F5" i="9"/>
  <c r="AZ8" i="5"/>
  <c r="BA24" i="7"/>
  <c r="F12" i="10"/>
  <c r="F7" i="9"/>
  <c r="AZ24" i="5"/>
  <c r="F17" i="11"/>
  <c r="BB104" i="7"/>
  <c r="AB29" i="22"/>
  <c r="G79" i="4"/>
  <c r="AZ40" i="5"/>
  <c r="F8" i="9"/>
  <c r="F11" i="9"/>
  <c r="AZ8" i="7"/>
  <c r="F7" i="11"/>
  <c r="BB24" i="5"/>
  <c r="BB56" i="5"/>
  <c r="F9" i="11"/>
  <c r="BB72" i="7"/>
  <c r="F15" i="11"/>
  <c r="BA40" i="5"/>
  <c r="F8" i="10"/>
  <c r="BA40" i="7"/>
  <c r="F13" i="10"/>
  <c r="BB56" i="7"/>
  <c r="F14" i="11"/>
  <c r="G6" i="4"/>
  <c r="F14" i="10"/>
  <c r="BA56" i="7"/>
  <c r="G57" i="4"/>
  <c r="F15" i="9"/>
  <c r="AZ72" i="7"/>
  <c r="F16" i="10"/>
  <c r="BA88" i="7"/>
  <c r="N29" i="22"/>
  <c r="G28" i="4"/>
  <c r="BB8" i="7"/>
  <c r="F11" i="11"/>
  <c r="U102" i="22"/>
  <c r="G80" i="22"/>
  <c r="F11" i="10"/>
  <c r="BA8" i="7"/>
  <c r="AZ88" i="7"/>
  <c r="F16" i="9"/>
  <c r="G117" i="22"/>
  <c r="N102" i="22"/>
  <c r="N58" i="22"/>
  <c r="U73" i="22"/>
  <c r="AZ56" i="5"/>
  <c r="F9" i="9"/>
  <c r="N117" i="22"/>
  <c r="N124" i="22"/>
  <c r="N36" i="22"/>
  <c r="AB95" i="22"/>
  <c r="U28" i="4"/>
  <c r="U79" i="4"/>
  <c r="U95" i="22"/>
  <c r="F14" i="9"/>
  <c r="AZ56" i="7"/>
  <c r="N13" i="22"/>
  <c r="BC24" i="7" l="1"/>
  <c r="BC57" i="5"/>
  <c r="F11" i="12"/>
  <c r="F9" i="12"/>
  <c r="F15" i="12"/>
  <c r="F5" i="12"/>
  <c r="BC40" i="7"/>
  <c r="F14" i="12"/>
  <c r="BC88" i="7"/>
  <c r="F17" i="12"/>
  <c r="H15" i="9"/>
  <c r="F8" i="12"/>
  <c r="F7" i="12"/>
  <c r="BC105" i="7"/>
  <c r="BB39" i="7"/>
  <c r="D11" i="12"/>
  <c r="BC89" i="7"/>
  <c r="BC103" i="7"/>
  <c r="AZ89" i="7"/>
  <c r="H5" i="12"/>
  <c r="D14" i="10"/>
  <c r="H12" i="11"/>
  <c r="BC55" i="5"/>
  <c r="D15" i="9"/>
  <c r="D16" i="12"/>
  <c r="AZ41" i="7"/>
  <c r="H11" i="12"/>
  <c r="BC7" i="5"/>
  <c r="AZ55" i="5"/>
  <c r="D5" i="11"/>
  <c r="D11" i="10"/>
  <c r="D15" i="10"/>
  <c r="H16" i="11"/>
  <c r="D12" i="11"/>
  <c r="BA55" i="5"/>
  <c r="H5" i="9"/>
  <c r="H5" i="10"/>
  <c r="BC39" i="5"/>
  <c r="D7" i="12"/>
  <c r="H15" i="12"/>
  <c r="BA39" i="7"/>
  <c r="H17" i="10"/>
  <c r="AZ9" i="7"/>
  <c r="BA25" i="5"/>
  <c r="BA57" i="5"/>
  <c r="H14" i="12"/>
  <c r="D17" i="11"/>
  <c r="AZ23" i="7"/>
  <c r="D12" i="9"/>
  <c r="D8" i="10"/>
  <c r="BC25" i="7"/>
  <c r="BB39" i="5"/>
  <c r="D13" i="12"/>
  <c r="BC41" i="5"/>
  <c r="BA57" i="7"/>
  <c r="BB41" i="7"/>
  <c r="BB7" i="7"/>
  <c r="H7" i="9"/>
  <c r="BC41" i="7"/>
  <c r="D14" i="9"/>
  <c r="AZ39" i="5"/>
  <c r="D13" i="9"/>
  <c r="AZ39" i="7"/>
  <c r="BC25" i="5"/>
  <c r="H7" i="12"/>
  <c r="H17" i="11"/>
  <c r="BB57" i="7"/>
  <c r="H11" i="11"/>
  <c r="D9" i="11"/>
  <c r="H7" i="11"/>
  <c r="D14" i="12"/>
  <c r="D11" i="9"/>
  <c r="H8" i="10"/>
  <c r="BA103" i="7"/>
  <c r="D17" i="10"/>
  <c r="BA9" i="7"/>
  <c r="H11" i="10"/>
  <c r="H16" i="10"/>
  <c r="BA89" i="7"/>
  <c r="BB55" i="7"/>
  <c r="D14" i="11"/>
  <c r="AZ23" i="5"/>
  <c r="D7" i="9"/>
  <c r="BB71" i="7"/>
  <c r="D15" i="11"/>
  <c r="BB23" i="5"/>
  <c r="D7" i="11"/>
  <c r="D16" i="10"/>
  <c r="BA87" i="7"/>
  <c r="H13" i="10"/>
  <c r="BA41" i="7"/>
  <c r="AZ7" i="5"/>
  <c r="D5" i="9"/>
  <c r="BC23" i="7"/>
  <c r="D12" i="12"/>
  <c r="BB57" i="5"/>
  <c r="H9" i="11"/>
  <c r="BC71" i="7"/>
  <c r="D15" i="12"/>
  <c r="BA73" i="7"/>
  <c r="H15" i="10"/>
  <c r="AZ57" i="7"/>
  <c r="H14" i="9"/>
  <c r="AZ41" i="5"/>
  <c r="H8" i="9"/>
  <c r="AZ57" i="5"/>
  <c r="H9" i="9"/>
  <c r="BA25" i="7"/>
  <c r="H12" i="10"/>
  <c r="D16" i="9"/>
  <c r="AZ87" i="7"/>
  <c r="H15" i="11"/>
  <c r="BB73" i="7"/>
  <c r="D12" i="10"/>
  <c r="BA23" i="7"/>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<sst xmlns="http://schemas.openxmlformats.org/spreadsheetml/2006/main" count="2902" uniqueCount="631">
  <si>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</si>
  <si>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</si>
  <si>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</si>
  <si>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</si>
  <si>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</si>
  <si>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</si>
  <si>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</si>
  <si>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</si>
  <si>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</si>
  <si>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</si>
  <si>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</si>
  <si>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</si>
  <si>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</si>
  <si>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</si>
  <si>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</si>
  <si>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</si>
  <si>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</si>
  <si>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</si>
  <si>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</si>
  <si>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</si>
  <si>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</si>
  <si>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</si>
  <si>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</si>
  <si>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</si>
  <si>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</si>
  <si>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</si>
  <si>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</si>
  <si>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</si>
  <si>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</si>
  <si>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</si>
  <si>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</si>
  <si>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</si>
  <si>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</si>
  <si>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</si>
  <si>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</si>
  <si>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</si>
  <si>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</si>
  <si>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</si>
  <si>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</si>
  <si>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</si>
  <si>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</si>
  <si>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</si>
  <si>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</si>
  <si>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</si>
  <si>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</si>
  <si>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</si>
  <si>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</si>
  <si>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</si>
  <si>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</si>
  <si>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</si>
  <si>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</si>
  <si>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</si>
  <si>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</si>
  <si>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</si>
  <si>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</si>
  <si>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</si>
  <si>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</si>
  <si>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</si>
  <si>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</si>
  <si>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</si>
  <si>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</si>
  <si>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</si>
  <si>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</si>
  <si>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</si>
  <si>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</si>
  <si>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</si>
  <si>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</si>
  <si>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</si>
  <si>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</si>
  <si>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</si>
  <si>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</si>
  <si>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</si>
  <si>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</si>
  <si>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</si>
  <si>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</si>
  <si>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</si>
  <si>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</si>
  <si>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</si>
  <si>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</si>
  <si>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</si>
  <si>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</si>
  <si>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</si>
  <si>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</si>
  <si>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</si>
  <si>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</si>
  <si>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</si>
  <si>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</si>
  <si>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</si>
  <si>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</si>
  <si>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</si>
  <si>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</si>
  <si>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</si>
  <si>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</si>
  <si>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</si>
  <si>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Enterprise</t>
  </si>
  <si>
    <t>Planning</t>
  </si>
  <si>
    <t>Neil Brown</t>
  </si>
  <si>
    <t>Simon Morgan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</si>
  <si>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</si>
  <si>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</si>
  <si>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</si>
  <si>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</si>
  <si>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</si>
  <si>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</si>
  <si>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</si>
  <si>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</si>
  <si>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</si>
  <si>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</si>
  <si>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</si>
  <si>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</si>
  <si>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</si>
  <si>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</si>
  <si>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</si>
  <si>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</si>
  <si>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</si>
  <si>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</si>
  <si>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</si>
  <si>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</si>
  <si>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</si>
  <si>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</si>
  <si>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</si>
  <si>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</si>
  <si>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</si>
  <si>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</si>
  <si>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</si>
  <si>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</si>
  <si>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</si>
  <si>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</si>
  <si>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</si>
  <si>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</si>
  <si>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</si>
  <si>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</si>
  <si>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</si>
  <si>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</si>
  <si>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</si>
  <si>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</si>
  <si>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</si>
  <si>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</si>
  <si>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</si>
  <si>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</si>
  <si>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</si>
  <si>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</si>
  <si>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</si>
  <si>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</si>
  <si>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</si>
  <si>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</si>
  <si>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</si>
  <si>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</si>
  <si>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</si>
  <si>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</si>
  <si>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</si>
  <si>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</si>
  <si>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</si>
  <si>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</si>
  <si>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</si>
  <si>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</si>
  <si>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</si>
  <si>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</si>
  <si>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</si>
  <si>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</si>
  <si>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</si>
  <si>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</si>
  <si>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</si>
  <si>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</si>
  <si>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</si>
  <si>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</si>
  <si>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</si>
  <si>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</si>
  <si>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</si>
  <si>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</si>
  <si>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</si>
  <si>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</si>
  <si>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</si>
  <si>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</si>
  <si>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</si>
  <si>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</si>
  <si>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</si>
  <si>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</si>
  <si>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</si>
  <si>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</si>
  <si>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</si>
  <si>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</si>
  <si>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</si>
  <si>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</si>
  <si>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</si>
  <si>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</si>
  <si>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</si>
  <si>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</si>
  <si>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</si>
  <si>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</si>
  <si>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</si>
  <si>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</si>
  <si>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</si>
  <si>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</si>
  <si>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</si>
  <si>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</si>
  <si>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</si>
  <si>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</si>
  <si>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</si>
  <si>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</si>
  <si>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</si>
  <si>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</si>
  <si>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</si>
  <si>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</si>
  <si>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</si>
  <si>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</si>
  <si>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</si>
  <si>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</si>
  <si>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</si>
  <si>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Value for Money Council Services - Protecting Your Money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</si>
  <si>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</si>
  <si>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</si>
  <si>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</si>
  <si>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</si>
  <si>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</si>
  <si>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</si>
  <si>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</si>
  <si>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</si>
  <si>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</si>
  <si>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</si>
  <si>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</si>
  <si>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</si>
  <si>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</si>
  <si>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</si>
  <si>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</si>
  <si>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</si>
  <si>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</si>
  <si>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</si>
  <si>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</si>
  <si>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</si>
  <si>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</si>
  <si>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</si>
  <si>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</si>
  <si>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</si>
  <si>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</si>
  <si>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</si>
  <si>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</si>
  <si>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</si>
  <si>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</si>
  <si>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</si>
  <si>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</si>
  <si>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</si>
  <si>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</si>
  <si>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ENTERPRISE</t>
  </si>
  <si>
    <t>ENVIRONMENT</t>
  </si>
  <si>
    <t>PLANNING</t>
  </si>
  <si>
    <t>Quarter 2 
(July - Sept 2017)</t>
  </si>
  <si>
    <t>Quarter 4 
(Jan - March 2018)</t>
  </si>
  <si>
    <t>Continuing to Improve the Value for Money of Council Services</t>
  </si>
  <si>
    <t>Increasing Staffing Availability Through Reduced Sickness</t>
  </si>
  <si>
    <t>VFM52</t>
  </si>
  <si>
    <t>VFM53</t>
  </si>
  <si>
    <t>VFM54</t>
  </si>
  <si>
    <t>VFM55</t>
  </si>
  <si>
    <t>VFM56</t>
  </si>
  <si>
    <t>VFM57</t>
  </si>
  <si>
    <t>VFM58</t>
  </si>
  <si>
    <t>Major Planning Applications Determined Within 13 Weeks</t>
  </si>
  <si>
    <t>Minor Planning Applications Determined Within 8 Weeks</t>
  </si>
  <si>
    <t>Deliver Supplementary Planning Documents</t>
  </si>
  <si>
    <t xml:space="preserve">To Carry Out Necessary Work With Reference to the Transfer of the Local Land Charges Register to the Land Registry </t>
  </si>
  <si>
    <t>Community Sport and Health Development Initiatives</t>
  </si>
  <si>
    <t>PSC36</t>
  </si>
  <si>
    <t>Thomas Deery</t>
  </si>
  <si>
    <t>End of year forecast as at end of Q1
(NUMERICAL INDICATORS ONLY)</t>
  </si>
  <si>
    <t>Simon Humble</t>
  </si>
  <si>
    <t>Andrea Smith</t>
  </si>
  <si>
    <t>Owen Hurcombe</t>
  </si>
  <si>
    <t>Anna Miller</t>
  </si>
  <si>
    <t>Angela Wakefield</t>
  </si>
  <si>
    <t>HOUSING AND HOMELESSNESS</t>
  </si>
  <si>
    <t>REGENERATION</t>
  </si>
  <si>
    <t>Regeneration</t>
  </si>
  <si>
    <t>Housing and Homelessness</t>
  </si>
  <si>
    <t>(All)</t>
  </si>
  <si>
    <t>Count of End of Year Achieved? (R/A/G)</t>
  </si>
  <si>
    <t>Set Budget for 2019/20</t>
  </si>
  <si>
    <t>Set Budget for Council Approval
(February 2019)</t>
  </si>
  <si>
    <t>Statement of Accounts</t>
  </si>
  <si>
    <t>Responding to Significant Local Government Finance Changes and Assessing the Impact on the Council’s Financial Position</t>
  </si>
  <si>
    <t xml:space="preserve">Improve Finance Awareness with Members  </t>
  </si>
  <si>
    <t>Providing a Secure Virtual Working Environment and Raising Awareness with Elected Members</t>
  </si>
  <si>
    <t>Short Term Sickness Days Average: 2.95 days</t>
  </si>
  <si>
    <t>Continuing to Meet Public Sector Equality Duties</t>
  </si>
  <si>
    <t>Improve On The Average Time To Pay Creditors</t>
  </si>
  <si>
    <t>Average Time to Pay Creditors: 
13 days</t>
  </si>
  <si>
    <t xml:space="preserve">Legal and Assets </t>
  </si>
  <si>
    <t>Leisure and Cultural Service Delivery Review</t>
  </si>
  <si>
    <t xml:space="preserve">Improve Awareness of ESBC Venues and Initiatives </t>
  </si>
  <si>
    <t>Improve Awareness of ESBC Venues and Initiatives</t>
  </si>
  <si>
    <t>Attend a Minimum of 4 “Outreach” Days (1 Per Quarter) to Raise the Profile of the Council’s Services</t>
  </si>
  <si>
    <t xml:space="preserve">Improvements to the Brewhouse Facilities </t>
  </si>
  <si>
    <t>Improve Efficiency in Repairs, Maintenance and Adaptation Works Procurement</t>
  </si>
  <si>
    <t>Maintaining a Strong Building Consultancy Service</t>
  </si>
  <si>
    <t>Ensuring Site Inspections are Undertaken Within 1 Day of Notification:
95%</t>
  </si>
  <si>
    <t>Maintaining A Strong Building Consultancy Service</t>
  </si>
  <si>
    <t xml:space="preserve">Smarter Working Initiatives </t>
  </si>
  <si>
    <t>Smarter Working Initiatives</t>
  </si>
  <si>
    <t>Minimise The Number Of Missed Bin Collections</t>
  </si>
  <si>
    <t>Deliver A High Quality Environmental Service</t>
  </si>
  <si>
    <t xml:space="preserve">Work In Partnership To Minimise Costs And Maximise Waste And Recycling Opportunities </t>
  </si>
  <si>
    <t>2 Performance Reports Per Year on JWMB / Partnership Working</t>
  </si>
  <si>
    <t xml:space="preserve">Improve Planning Awareness with Members  </t>
  </si>
  <si>
    <t>Continue to Develop SMARTER Working Practices for Planning</t>
  </si>
  <si>
    <t>Improve Value for Money in Environmental Health Activities</t>
  </si>
  <si>
    <t>Complete a Review of Animal Welfare Policy Within 2 Months of Anticipated Legislative Updates</t>
  </si>
  <si>
    <t>tbc</t>
  </si>
  <si>
    <t>Disabled Facilities Grant Service</t>
  </si>
  <si>
    <t>Community and Civil Enforcement Activities</t>
  </si>
  <si>
    <t>Licensing Activities</t>
  </si>
  <si>
    <t>Continue to Improve the Ways We Provide Benefits to Those Most in Need:Time Taken to Process Benefit New Claims and Change Events (Previously NI 181)</t>
  </si>
  <si>
    <t>7 Days</t>
  </si>
  <si>
    <t>Continuing to Improve Customer Access to Services</t>
  </si>
  <si>
    <t>99% of CSC and Telephony Team Enquiries Resolved at First Point of Contact</t>
  </si>
  <si>
    <t xml:space="preserve">Minimum 75% Telephony Team Calls Answered Within 10 Seconds </t>
  </si>
  <si>
    <t>Working Towards the Reduction of Claimant Error Housing Benefit Overpayments (HBOPs): % of HBOPs  Recovered During the Year; % of HBOPS Processed and on Payment Arrangement</t>
  </si>
  <si>
    <t>% of HBOPs Recovered During the Year: 
80%
% of HBOPs Processed and on Payment Arrangement:
85%</t>
  </si>
  <si>
    <t xml:space="preserve">Continue to Maximise Income Through Effective Collection Processes (Previously BV 9 &amp; 10) </t>
  </si>
  <si>
    <t>Continue to Maximise Income Through Effective Collection Processes: Reduce Arrears for Council Tax; NNDR; Sundry Debts</t>
  </si>
  <si>
    <t xml:space="preserve">Council Tax Former Years Arrears: 
£1,900,000 (net)     
NNDR Former Years Arrears:
£500,000 (net)     
Sundry Debts Current Years Arrears (older than 90 days): 
£40,000
</t>
  </si>
  <si>
    <t>Prepare for Universal Credit Full Service Implementation</t>
  </si>
  <si>
    <t>Review Council Tax Support Scheme</t>
  </si>
  <si>
    <t>Review the Discretionary Housing Payments Policy and the Council Tax Reduction Discretionary Payments Policy</t>
  </si>
  <si>
    <t>Investigate Automation of the Assessment Benefit Claims and Changes of Circumstances</t>
  </si>
  <si>
    <t xml:space="preserve">Maintain Commissioning Approach with Third Sector Partners </t>
  </si>
  <si>
    <t>Neighbourhood Fund Implementation</t>
  </si>
  <si>
    <t>4 New Projects and 4 Existing Projects Taken to Completion</t>
  </si>
  <si>
    <t>Raise the Profile of Neighbourhood Fund (NF) and Councillor Community Fund (CCF)</t>
  </si>
  <si>
    <t>Brief Elected Members on New Councillor Community Fund (CCF)</t>
  </si>
  <si>
    <t>Sal Khan</t>
  </si>
  <si>
    <t>Mark Rizk</t>
  </si>
  <si>
    <t>Michael Hovers</t>
  </si>
  <si>
    <t>Markets Options Appraisal</t>
  </si>
  <si>
    <t>Top Quartile as Measured Against Relevant DCLG Figures</t>
  </si>
  <si>
    <t>Other Planning Applications Determined Within 8 Weeks</t>
  </si>
  <si>
    <t xml:space="preserve">To Carry Out Necessary Work With Reference To Planning Legislative Changes </t>
  </si>
  <si>
    <t>Implement the Brownfield and Infill Regeneration Strategy</t>
  </si>
  <si>
    <t xml:space="preserve">Deliver a Mixed-Use Scheme at Bargates </t>
  </si>
  <si>
    <t>Oct-18
Mar-19</t>
  </si>
  <si>
    <t xml:space="preserve">Promote Local Employment Opportunities </t>
  </si>
  <si>
    <t>Complete the Sale of Land at Lynwood Road</t>
  </si>
  <si>
    <t xml:space="preserve">Campaign for Improvements to Burton Train Station </t>
  </si>
  <si>
    <t>Facilitate Inward Investment and Support Businesses Looking for Funding and Employment Opportunities Across the Region to Position the Council as a Key Contact for Inward Investment</t>
  </si>
  <si>
    <t>PSC37</t>
  </si>
  <si>
    <t>PSC38</t>
  </si>
  <si>
    <t>PSC39</t>
  </si>
  <si>
    <t>PSC40</t>
  </si>
  <si>
    <t>PSC41</t>
  </si>
  <si>
    <t>PSC42</t>
  </si>
  <si>
    <t>PSC43</t>
  </si>
  <si>
    <t>PSC44</t>
  </si>
  <si>
    <t>PSC45</t>
  </si>
  <si>
    <t>PSC46</t>
  </si>
  <si>
    <t>PSC47</t>
  </si>
  <si>
    <t>PSC48</t>
  </si>
  <si>
    <t>PSC49</t>
  </si>
  <si>
    <t>PSC50</t>
  </si>
  <si>
    <t>Increasing Opportunity for Democratic Engagement</t>
  </si>
  <si>
    <t>Continue to Develop SMART/Digital Approach to Improve Public Access to Services</t>
  </si>
  <si>
    <t>Improving Public Art in the Borough</t>
  </si>
  <si>
    <t xml:space="preserve">Delivering Open Space Improvement Initiatives </t>
  </si>
  <si>
    <t>Delivering Open Space Improvement Initiatives</t>
  </si>
  <si>
    <t>Review The Provision Of Cycle Facilities On Open Spaces And Car Parks</t>
  </si>
  <si>
    <t>Green Flag Awards</t>
  </si>
  <si>
    <t>Achieve 2 Green Flag Awards at Bramshall Park and Stapenhill Gardens</t>
  </si>
  <si>
    <t xml:space="preserve">In Bloom Awards </t>
  </si>
  <si>
    <t>Achieve 3 In Bloom Gold Awards at Winshill, Burton And Uttoxeter</t>
  </si>
  <si>
    <t>In Bloom Awards</t>
  </si>
  <si>
    <t>Achieve a Minimum of 5 Silver Gilt and Above for In Bloom Parks Awards. Including; Branston Water Park, Stapenhill Cemetery, Bramshall Park, Winshill (Mill Hill Lane) and Shobnall Fields.</t>
  </si>
  <si>
    <t>Adult Safeguarding Training Programme</t>
  </si>
  <si>
    <t>Prepare a Succession Plan for Volunteers Running the GO Garden Project</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</si>
  <si>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</si>
  <si>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</si>
  <si>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</si>
  <si>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</si>
  <si>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</si>
  <si>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t>Household Waste Recycled and Composted:
50%</t>
  </si>
  <si>
    <t xml:space="preserve">Maintain Top Quartile Performance On Waste Reduction </t>
  </si>
  <si>
    <t>Residual Household Waste Per Household:
475kg</t>
  </si>
  <si>
    <t>Continue to Increase Public Awareness Of Recycling and Other Environmental Issues Such as Street Cleanliness</t>
  </si>
  <si>
    <t>Guidance to Support Planning Services</t>
  </si>
  <si>
    <t>Delivery of Strategic Housing and Employment Sites</t>
  </si>
  <si>
    <t>Delivering Improvements to the Washlands</t>
  </si>
  <si>
    <t>Enforcement Activities</t>
  </si>
  <si>
    <t xml:space="preserve">Deliver Focussed Community and Civil Enforcement Initiatives </t>
  </si>
  <si>
    <t>Selective Licensing Scheme</t>
  </si>
  <si>
    <t>Deliver Focussed Environmental Health Initiatives</t>
  </si>
  <si>
    <t>Tackle Rough Sleeping and Supporting Homeless Residents</t>
  </si>
  <si>
    <t>Delivering Better Services to Support Homelessness</t>
  </si>
  <si>
    <t>100% Of Applicants Accepted for a New Homeless Duty Receiving a Personal Housing Plan</t>
  </si>
  <si>
    <t>World War One Centenary Commemorations</t>
  </si>
  <si>
    <t>Deliver Phase 1b of the Burton Regeneration Programme</t>
  </si>
  <si>
    <t xml:space="preserve">Deliver 80% of 2018/19 Project Milestones </t>
  </si>
  <si>
    <t>Deliver Phase 2 of the Burton Regeneration Programme</t>
  </si>
  <si>
    <t>Commission Independent Consultant’s Report on “A Strategic Vision for a Better, Brighter Burton in the Future” (May 2018)</t>
  </si>
  <si>
    <t>Consider Findings of Consultant’s Report Within 6 Weeks of Receipt of Report</t>
  </si>
  <si>
    <t>Promote Tourism Across the Borough</t>
  </si>
  <si>
    <t>Review the Provision of Physical Tourism Information</t>
  </si>
  <si>
    <t>Expand the In Bloom Federation, Achieving 1 Additional Member</t>
  </si>
  <si>
    <t>Andy O'Brien</t>
  </si>
  <si>
    <t>Finance</t>
  </si>
  <si>
    <t>Democratic Services</t>
  </si>
  <si>
    <t>P&amp;T / FMU / Legal</t>
  </si>
  <si>
    <t>ICT</t>
  </si>
  <si>
    <t>HR&amp;P</t>
  </si>
  <si>
    <t>Legal</t>
  </si>
  <si>
    <t>Assets</t>
  </si>
  <si>
    <t>Leisure / Arts</t>
  </si>
  <si>
    <t>Marketing</t>
  </si>
  <si>
    <t>Brewhouse / Arts</t>
  </si>
  <si>
    <t>Facilities</t>
  </si>
  <si>
    <t>Building Consultancy</t>
  </si>
  <si>
    <t>Environmental Health</t>
  </si>
  <si>
    <t>Community and Civil Enforcement</t>
  </si>
  <si>
    <t>Licensing</t>
  </si>
  <si>
    <t>RB&amp;CC</t>
  </si>
  <si>
    <t>RB&amp;CC / Housing Options</t>
  </si>
  <si>
    <t>Neighbourhood Working</t>
  </si>
  <si>
    <t>Markets</t>
  </si>
  <si>
    <t>Planning Support</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</si>
  <si>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</si>
  <si>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</si>
  <si>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</si>
  <si>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</si>
  <si>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</si>
  <si>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</si>
  <si>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</si>
  <si>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Elections</t>
  </si>
  <si>
    <t>Programmes and Transformation</t>
  </si>
  <si>
    <t>Sports Development</t>
  </si>
  <si>
    <t>Open Spaces</t>
  </si>
  <si>
    <t>Enforcement</t>
  </si>
  <si>
    <t>Housing Options</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</si>
  <si>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</si>
  <si>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</si>
  <si>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</si>
  <si>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</si>
  <si>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</si>
  <si>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</si>
  <si>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Completed in Accordance With Any Legislative Requirements
(March 2019)</t>
  </si>
  <si>
    <t>Introduce the Policies and Procedures Necessary to Ensure Compliance with the General Data Protection Regulations 
(May 2018)</t>
  </si>
  <si>
    <t>Condition Survey Commissioned in Respect of the Canal Street Industrial Units 
(October 2018)</t>
  </si>
  <si>
    <t>Refreshed Gambling Act Policy Approved
(January 2019)</t>
  </si>
  <si>
    <t>Review of Taxi Compliance Testing Stations Complete
(March 2019)</t>
  </si>
  <si>
    <t>Review of High Hedge Complaint Procedures and Fees Complete
(March 2019)</t>
  </si>
  <si>
    <t>At Least 2 Briefings Delivered to Elected Members During the Year 
(March 2019)</t>
  </si>
  <si>
    <t>Introduce the New Charging Regime 
(April 2018)</t>
  </si>
  <si>
    <t>Seek to Identify Any Other Commercialisation Opportunities 
(December 2018)</t>
  </si>
  <si>
    <t>Investigate and Report on the use of Permission in Principle (PiP) 
(September 2018)</t>
  </si>
  <si>
    <t>Digitised Planning Information Progress Report
(March 2019)</t>
  </si>
  <si>
    <t>Completed in Accordance With Any Legislative Changes And Requirements
(March 2019)</t>
  </si>
  <si>
    <t>Adoption of Open Spaces Supplementary Planning Document
(March 2019)</t>
  </si>
  <si>
    <t>Introduce New Cannock Chase Special Area of Conservation (SAC) Guidance
(April 2018)</t>
  </si>
  <si>
    <t>Devise Borough-wide Planting Guidance 
(June 2018)</t>
  </si>
  <si>
    <t>Introduce New Heritage Impact Assessment Guidance Notes 
(April 2018)</t>
  </si>
  <si>
    <t>Strategic Site Progress Report Prepared 
(December 2018)</t>
  </si>
  <si>
    <t>Annual Monitoring Report Prepared
(November 2018)</t>
  </si>
  <si>
    <t>Introduce New Protocol to Neighbourhood Planning 
(June 2018)</t>
  </si>
  <si>
    <t>Adoption of a Washlands Strategy 
(December 2018)</t>
  </si>
  <si>
    <t>Rough Sleeper Count Completed
(December 2018)</t>
  </si>
  <si>
    <t>Revise Joint Allocations Policy
(December 2018)</t>
  </si>
  <si>
    <t>Approve Refreshed Homelessness Strategy
(September 2018)</t>
  </si>
  <si>
    <t>Review Payment of Fees for the Independent Remuneration Panel 
(March 2019)</t>
  </si>
  <si>
    <t>Investigate Use of Digital Engagement Software for Electoral Registration 
(December 2018)</t>
  </si>
  <si>
    <t>Prepare for Polling District Review 
(March 2019)</t>
  </si>
  <si>
    <t>Adoption of Digital Strategy 
(October 2018)</t>
  </si>
  <si>
    <t>80% of 2018/19 Milestones in New Digital Strategy Achieved 
(March 2019)</t>
  </si>
  <si>
    <t>Corporate Website Refresh Complete 
(March 2019)</t>
  </si>
  <si>
    <t>Security Arrangements to Meet Requirements of PSN (or Replacement) / PCIDSS and Member Briefing Undertaken 
(March 2019)</t>
  </si>
  <si>
    <t>Review of Single Equality Scheme Complete
(July 2018)</t>
  </si>
  <si>
    <t>Submit Statement of Accounts by New Statutory Deadline 
(July 2018)</t>
  </si>
  <si>
    <t>Activities Throughout the Year Reported in Line with the Timed Responses 
(March 2019)</t>
  </si>
  <si>
    <t>Achieve Savings Targets as Stated in the Medium Term Financial Strategy 
(March 2019)</t>
  </si>
  <si>
    <t>Conduct Budget Consultation 
(September 2018)</t>
  </si>
  <si>
    <t>Establish a Contracts and Strategic Leisure Team 
(September 2018)</t>
  </si>
  <si>
    <t>Commence the Monitoring of the Delivery of Cultural Services in Line With the Agreed Contract(s) 
(Quarter 3 2018/19)</t>
  </si>
  <si>
    <t>Evaluation of Future Options for the Market Offering Completed 
(March 2019)</t>
  </si>
  <si>
    <t>New Contract With an External Building Services Contractor Commences
(June 2018)</t>
  </si>
  <si>
    <t>Undertake a Review of Community and Civil Enforcement  Role 
(October 2018)</t>
  </si>
  <si>
    <t>Management Strategy Prepared and Ready for 2019 Green Flag Submission, Including the Washlands and Stapenhill Gardens 
(January 2019)</t>
  </si>
  <si>
    <t>Develop Proposals for the Improvement of the Memorial Gardens, Abbot’s Garden and Andressey Passage 
(June 2018)</t>
  </si>
  <si>
    <t>Submit an Application to The National Forest for Grant Support 
(November 2018)</t>
  </si>
  <si>
    <t>Review of Cycle Facilities Complete 
(October 2018)</t>
  </si>
  <si>
    <t>Deliver Training to Services Which Have Contact With Vulnerable Adults: Housing; Licensing; Enforcement; Revenues and Benefits 
(March 2019)</t>
  </si>
  <si>
    <t>Plan Approved Ready for Implementation for 2019 Growing Season 
(October 2018)</t>
  </si>
  <si>
    <t>Undertake a Minimum of 11 Initiatives Across the Borough
(March 2019)</t>
  </si>
  <si>
    <t>Deliver a Minimum of 2 Town Centre Events in Conjunction With Local Partners 
(October 2018)</t>
  </si>
  <si>
    <t>Re-Launch the Council’s Disability Sport Programme Under the “Able Too” Brand
(July 2018)</t>
  </si>
  <si>
    <t>Investigate The Feasibility Of Securing External Funding To Further Develop And Improve The Brewhouse Facilities
(July 2018)</t>
  </si>
  <si>
    <t>Develop a Project Plan for the Delivery of Public Art Including;    New Public Art Commissions Including Both Permanent and Temporary Pieces     Investigating the Feasibility of Moving the Malt Shovel 
(August 2018)</t>
  </si>
  <si>
    <t>Identify a Mechanism for Monitoring Customer Satisfaction and Establish Baseline Level
(March 2019)</t>
  </si>
  <si>
    <t>Review Smarter Waste Collection Business Plan 
(November 2018)</t>
  </si>
  <si>
    <t>Review of Street Cleaning Operations Complete
(January 2019)</t>
  </si>
  <si>
    <t>Review Public Toilet Provision
(April 2018)</t>
  </si>
  <si>
    <t>Resolve 100% of Customer Requests for Repaired or Replacement Bin Requests Within 5 Working Days 
(March 2019)</t>
  </si>
  <si>
    <t>Produce and Implement New Communications Plan
(December 2018)</t>
  </si>
  <si>
    <t>Introduce a Charging Policy for Requested FHRS Re-Inspections and Food Safety Advice to Businesses
(June 2018)</t>
  </si>
  <si>
    <t>Implement In-House Disabled Facility Grant Service
(April 2018)</t>
  </si>
  <si>
    <t>Complete a Review of the Public Health Funeral Policy
(September 2018)</t>
  </si>
  <si>
    <t>Provide a Member Briefing on Progress With the Selective Licensing Pilot Scheme
(June 2018)</t>
  </si>
  <si>
    <t>Complete an Evaluation of Selective Licensing Scheme
(November 2018)</t>
  </si>
  <si>
    <t>Undertake a Minimum of 2 Multi-Agency Initiatives to Address Modern Slavery
(March 2019)</t>
  </si>
  <si>
    <t>Undertake a Minimum of 4 Initiatives With Weekend Market Traders to Ensure Compliance With Food Hygiene Legislation
(March 2019)</t>
  </si>
  <si>
    <t>Complete a Targeted Initiative Tackling Concerns on Houses in Multiple Occupation
(March 2019)</t>
  </si>
  <si>
    <t>90% Satisfaction with the Corporate Contribution to the Strategic Leisure Management Project 
(March 2019)</t>
  </si>
  <si>
    <t>90% Satisfaction with the Corporate Contribution to the Accommodation Move Project 
(March 2019)</t>
  </si>
  <si>
    <t>Procurement of at Least 2 Contract Opportunities via Third Sector Organisations
(March 2019)</t>
  </si>
  <si>
    <t>Hold 2 Stakeholder Meetings and 1 Member Briefing
(March 2019)</t>
  </si>
  <si>
    <t>Carry Out Review of the Council Tax Reduction Scheme 
(September 2018)</t>
  </si>
  <si>
    <t>Carry Out a Review of the Council’s Discretionary Payment Policies 
(April 2018)</t>
  </si>
  <si>
    <t>Carry Out Pilot Study to Investigate Automation of the Assessment Benefit Claims and Changes of Circumstances 
(September 2018)</t>
  </si>
  <si>
    <t>Introduce Payment Kiosk at Burton Customer Service Centre 
(June 2018)</t>
  </si>
  <si>
    <t>Plan for Amendments and Alterations to Customer Service Centre Complete
(August 2018)</t>
  </si>
  <si>
    <t>Agree Project Milestones 
(May 2018)</t>
  </si>
  <si>
    <t>Progress the Project in Line With Key Milestones, Providing Quarterly Updates 
(March 2019)</t>
  </si>
  <si>
    <t>Highlight Supported NF and CCF Projects Via Social Media Channels 
(March 2019)</t>
  </si>
  <si>
    <t>Hold Member Workshop on the CCF Providing Guidance on Developing Community Projects 
(July 2018)</t>
  </si>
  <si>
    <t>Agree an Action Plan with Key Partners to Campaign for Improvements to Burton Train Station 
(March 2019)</t>
  </si>
  <si>
    <t>Identify a Pilot Scheme for Using Commuted Sums to Facilitate Affordable Housing on Brownfield Land
(July 2018)</t>
  </si>
  <si>
    <t xml:space="preserve">Complete the Sale of Bargates (Conditional on Planning Permission Being Granted) 
(July 2018) </t>
  </si>
  <si>
    <t>(a) Conduct a Marketing Campaign Aimed at Businesses (October 2018) and; (b) Produce an Annual Report on Activity 
(March 2019)</t>
  </si>
  <si>
    <t>Review the Success of the Marketing Campaign and Implement any Relevant Next Steps 
(March 2019)</t>
  </si>
  <si>
    <t>Support the Delivery of Three Job Fairs 
(March 2019)</t>
  </si>
  <si>
    <t>Complete the Sale of Land at Lynwood Road for a Residential Development 
(September 2018)</t>
  </si>
  <si>
    <t>Work With Partners to Develop a Detailed Business Case for Delivering Improvements to the Washlands
(September 2018)</t>
  </si>
  <si>
    <t>Action Plan Developed Setting Out a Schedule of Events 
(May 2018)</t>
  </si>
  <si>
    <t>Support the Council’s Strategic Tourism Partners in Promotion Activities 
(March 2019)</t>
  </si>
  <si>
    <t>Consider Existing Tourism Signage and Information Boards and How These Can be Improved 
(September 2018)</t>
  </si>
  <si>
    <t>Completed</t>
  </si>
  <si>
    <t>Legislation due to be implemented October 2018</t>
  </si>
  <si>
    <t>Public Health Funeral Policy is completed in draft</t>
  </si>
  <si>
    <t>Member briefing provided on 21st June 2018</t>
  </si>
  <si>
    <t xml:space="preserve">In-house DFG service was fully implemented on 1st April 2018. </t>
  </si>
  <si>
    <t>Information provided for the member briefing will feed into this.</t>
  </si>
  <si>
    <t>Properties identified to undertake initiatives at. Awaiting for dates to be booked in with immigration</t>
  </si>
  <si>
    <t>Investigating dates of markets to determine dates for initiatives</t>
  </si>
  <si>
    <t>Legislation for HMOs has been amended which goes live on 1st October 2018. HMO policy and amenity standards are in the process of being amended to cover these changes and to identify HMOs that require a licence</t>
  </si>
  <si>
    <t>On the 9th June 2018, the DASH Summer program was launched at Coopers Square Shopping Centre.</t>
  </si>
  <si>
    <t>Plans are underway to deliver these events through the Summer and Autumn</t>
  </si>
  <si>
    <t>The Strategy is currently being created. Once completed the findings will be considered in line with this target.</t>
  </si>
  <si>
    <t>Project Milestones were agreed in May 2018.</t>
  </si>
  <si>
    <t>13 days</t>
  </si>
  <si>
    <t>The project team invited the remaining bidders to Submit their Final Tenders for both lots 1 &amp; 2 on Friday 15th June. The bidders now have until the 13th July to submit their final proposals. The evaluation wil be concluded by 2nd August.</t>
  </si>
  <si>
    <t xml:space="preserve">Customer satisfaction surveys to be sent to customers that have used the service, which will help establish baseline data for the year. </t>
  </si>
  <si>
    <t>Initial discussions with the leisure centre and marketing teams have taken place, with a launch in Qtr 2</t>
  </si>
  <si>
    <t>Collecting data following the collection round changes which will support the review, including finish times.</t>
  </si>
  <si>
    <t>Work will commence next quarter.</t>
  </si>
  <si>
    <t>Accounts approved by CFO in line with statutory deadline (31st May 2018). External audit largely complete, with audit findings report and accounts to be considered by Audit Committee in July.</t>
  </si>
  <si>
    <t>No formal consultations have taken place this quarter, however officers have been keeping up to date with the various work streams that are underway, at a national level.</t>
  </si>
  <si>
    <t>An Audit Committee briefing is scheduled for July in respect of the Statement of Accounts and further briefings will be agreed with the Portfolio holder or Audit Committee Chair, as appropriate.</t>
  </si>
  <si>
    <t>Discussions have taken place at officer/lead member level.</t>
  </si>
  <si>
    <t>475kg</t>
  </si>
  <si>
    <t>6.17 days</t>
  </si>
  <si>
    <t>7 days</t>
  </si>
  <si>
    <t>We are now utilising Direct Earnings Attachments to collect outstanding HBOPs which are improving collection of current and previous years outstanding amounts.</t>
  </si>
  <si>
    <t>Target is annual</t>
  </si>
  <si>
    <t>2 Stakeholder Meetings and 1 Member briefing</t>
  </si>
  <si>
    <t>The first stakeholder meeting is being planned for August/September and the Member briefing will take place in early November.</t>
  </si>
  <si>
    <t>Completed March 2018 for implementation April 2018</t>
  </si>
  <si>
    <t>Report currently going through approvals process.</t>
  </si>
  <si>
    <t xml:space="preserve">Borough-wide guidance has been prepared and was presented to CMT in June. </t>
  </si>
  <si>
    <t>The Member Workshop has been arranged for 18th July 2018.</t>
  </si>
  <si>
    <t>1 new project and 2 existing projects have been taken to completion.</t>
  </si>
  <si>
    <t>In the process of agreeing timescales for improvements in partnership with East Midlands Trains, National Rail and others.</t>
  </si>
  <si>
    <t>A pilot scheme has been identified, the Council is currently in the process of creating an appropriate process for aportioning commuted sums.</t>
  </si>
  <si>
    <t>A business database has been secured that is being used for marketing activities. The development of a prospectus for inward investment is being explored.</t>
  </si>
  <si>
    <t>Two job fairs have been delivered, one in Burton on 17th May 2018 and one in Uttoxeter on 13th June 2018.</t>
  </si>
  <si>
    <t>Discussions with the preferred bidder continue and a report providing a recommendation on the potential sale of the site will be discussed at Council in September.</t>
  </si>
  <si>
    <t>The landscape vision is currently being finalised with next steps being agreed, the business case is in development.</t>
  </si>
  <si>
    <t>An action plan outlining a schedule of events has been developed and approved.</t>
  </si>
  <si>
    <t>The Council has supported the promotion of the 'Timber' festival in partnership with the National Forest and an Arts Festival in conjunction with Marstons.</t>
  </si>
  <si>
    <t>Staff have commenced visiting all polling places across the borough. As soon as the visits are complete a consultation docuement will be published which will outline recommendations for any changes.</t>
  </si>
  <si>
    <t>Contract awarded April 2018 and KPI's agreed with supplier</t>
  </si>
  <si>
    <t>4 initiatives have taken place in qtr 1</t>
  </si>
  <si>
    <t>Negotiations with our key partner, Trent and Dove, are at an advanced stage.</t>
  </si>
  <si>
    <t>The draft Homelessness Strategy is out to consulation, which closes on the 13th July 18.</t>
  </si>
  <si>
    <t>The Count takes place during November, with preparations typically begining in September.</t>
  </si>
  <si>
    <t>Upgrades to the IT database have enabled the generation of typical Personal Housing Plans based on particular causes of homelessness, which can then be individualised.</t>
  </si>
  <si>
    <t>Ongoing at present</t>
  </si>
  <si>
    <t>Report and action plan being prepared in conjunction with managers and Equalities and Health Working Group.</t>
  </si>
  <si>
    <t>The GO Garden project is now an affiliated sub group of the "Friends of Bramshall Park" which is a fully constituted organisation.</t>
  </si>
  <si>
    <t>Facilities assisiting with selection of contractor</t>
  </si>
  <si>
    <t>Preliminary work to commence in August 2018</t>
  </si>
  <si>
    <t xml:space="preserve">Benchmarking exercise carried out. </t>
  </si>
  <si>
    <t xml:space="preserve">Public Art Project Proposal presented to LDL on 31 May 2018. Recommended next steps to be taken in line with Burton Regeneration Strategy. </t>
  </si>
  <si>
    <t xml:space="preserve">Policies and procedures implemented before 25th May deadline. </t>
  </si>
  <si>
    <t>Will be monitored to ensure they remain fit for purpose.</t>
  </si>
  <si>
    <t>In Bloom federation members have been joined by Brizlincote and Branston, with also some interest (but no commitment) from Rolleston</t>
  </si>
  <si>
    <t>A tender process was completed in May 2018 and the successful consultants, Cushman and Wakefield, were commissioned to begin work on the Strategic Plan.</t>
  </si>
  <si>
    <t>Household Enquiry Forms have been sent to all households in the borough for 2018 canvass. This year we are making a concerted effort to gather as many responses as possible via electronic means - be it SMS or email. Utlising the Election Management System we will look to communicate with voters using paperless methods.</t>
  </si>
  <si>
    <t>ESBC has implemented the Cabinet Office's secure email requirements, we still continue to meet the requirments of PSN whilst monitoring the ongoing changes proposed by NCSC</t>
  </si>
  <si>
    <t>100%
1474 requests received in quarter 1. All completed within time.</t>
  </si>
  <si>
    <t>Quarter 1 initiatives were:
1. Action Week in the Horninglow ward (April).
2.Initiative throughout the Weaver ward across 3 days (May) 
3.The CCE Team worked alongside Harley’s Hounds charity at Burton Cineworld, to engage and educate the public on dog related issues throughout the Borough (May)
4. Action Week in the Stapenhill ward (June)</t>
  </si>
  <si>
    <t>A new charging regime was introduced in April including a premium validaiton service.</t>
  </si>
  <si>
    <t>This workload is on the Forward Plan for August CMT.</t>
  </si>
  <si>
    <t>Consultants have now completed the evidence base.</t>
  </si>
  <si>
    <t xml:space="preserve">The guidance was prepared and published in April. </t>
  </si>
  <si>
    <t>New guidance has been prepared and was published in April.</t>
  </si>
  <si>
    <t xml:space="preserve">The guidance was prepared and published in June. </t>
  </si>
  <si>
    <t>Work is ongoing.</t>
  </si>
  <si>
    <t>Work on the Washlands Strategy is ongoing.</t>
  </si>
  <si>
    <t>The first briefing is programmed for 25th July and the second is ususally programmed for January.</t>
  </si>
  <si>
    <t>Charging policy has been approved and was implemented in June 2018.</t>
  </si>
  <si>
    <t xml:space="preserve">EDR Signed 13th June 2018. </t>
  </si>
  <si>
    <t>£2,056,244.24                                              
£1,386,357.91
£0</t>
  </si>
  <si>
    <t>Ctax and NNDR reported figures are net of credits, amounts on arangement and identified write offs.
Since 1st April 2018 £856k business rates relating to liabilities prior to that date have also been raised, which are included in the NNDR figures.</t>
  </si>
  <si>
    <t>£1,900,000     
£500,000
£40,000</t>
  </si>
  <si>
    <t>Collection Rates of -    
Council Tax : 98%     
NNDR : 99%</t>
  </si>
  <si>
    <t xml:space="preserve">
29.8%          
31.61%</t>
  </si>
  <si>
    <t xml:space="preserve">
98%  
99%</t>
  </si>
  <si>
    <t xml:space="preserve">
103%                                                                     
88%</t>
  </si>
  <si>
    <t xml:space="preserve">
80%                                                          
85%</t>
  </si>
  <si>
    <t>13 applications all within time = 100%
TOP QUARTILE</t>
  </si>
  <si>
    <t>83 applications 2 out of time = 98%
TOP QUARTILE</t>
  </si>
  <si>
    <t>135 applications all within time = 100%
TOP QUARTILE</t>
  </si>
  <si>
    <t>Review commenced April 2018 for completion in Summer 2018. Report due September.</t>
  </si>
  <si>
    <t>The Quarter 1 forecast indicates that the Council is on track to underspend for the full financial year.</t>
  </si>
  <si>
    <t>Will be completed during Quarter 2.</t>
  </si>
  <si>
    <t>Research is taking place as to the content of an ESBC Management plan for the Washlands &amp; SPG. First draft to be completed in Quarter 2.</t>
  </si>
  <si>
    <t>Consultants report received in Quarter 1 as the basis for grant application</t>
  </si>
  <si>
    <t>Results awaited in Quarter 2</t>
  </si>
  <si>
    <t>Surveys run April - July</t>
  </si>
  <si>
    <t>50.92% - estimated</t>
  </si>
  <si>
    <t>120.39kg - estimated</t>
  </si>
  <si>
    <t>Work on preparing an Arts Council England Capital bid has been undertaken. The Brewhouse are bidding for up to £95,000 from Arts Council England's Capital (Buildings) fund. 
In the application we will seek funding for upgrades to: sound control consoles; video projection facilities; PA system; assistive listening systems; additional stage facilities.</t>
  </si>
  <si>
    <t xml:space="preserve">The deadline is 28th September 2018 and we expect to be notified of a decision within 12 weeks of submission. </t>
  </si>
  <si>
    <t xml:space="preserve">Proposals presented to Cabinet in quarter 1. </t>
  </si>
  <si>
    <t>The planning application is still being determined by the Local Planning Authority. The sale cannot be completed until after this.</t>
  </si>
  <si>
    <t xml:space="preserve">Missed collections is not an issue affecting any one specific area within the Borough, however performance data on individual collection rounds is available and analysed on an ongoing basis to aid improvement. Figures for the end of Quarter 1 (June) demonstrate a decrease in the total number of missed bins in relation to the beginning of the Quarter (April). </t>
  </si>
  <si>
    <t xml:space="preserve">4.9 per 10,000
Equates to 475 missed bins in the first quarter from 968,000 collections. The round changes across the Borough has impacted on this performance due to unfamiliarity. Measures have been put in place with the collection crews to improve this. </t>
  </si>
  <si>
    <t xml:space="preserve">Implementation date has been put back as agreed with the supplier for this added value service, allowing additional time for the necessary background software to be fully installed and integrated with the Merchant Banking Service provider and reporting functions to be calibrated. Revised implementation now due September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</si>
</sst>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0">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48"/>
      <name val="Arial"/>
      <family val="2"/>
    </font>
    <font>
      <sz val="11"/>
      <color theme="1"/>
      <name val="Calibri"/>
      <family val="2"/>
      <scheme val="minor"/>
    </font>
    <font>
      <sz val="14"/>
      <name val="Wingdings"/>
      <charset val="2"/>
    </font>
    <font>
      <sz val="14"/>
      <color theme="1"/>
      <name val="Calibri"/>
      <family val="2"/>
      <scheme val="minor"/>
    </font>
    <font>
      <b/>
      <i/>
      <sz val="12"/>
      <color rgb="FF000000"/>
      <name val="Arial"/>
      <family val="2"/>
    </font>
    <font>
      <b/>
      <i/>
      <sz val="12"/>
      <name val="Arial"/>
      <family val="2"/>
    </font>
  </fonts>
  <fills count="22">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5" fillId="0" borderId="0" applyFont="0" applyFill="0" applyBorder="0" applyAlignment="0" applyProtection="0"/>
  </cellStyleXfs>
  <cellXfs count="495">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8"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8"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8" xfId="2" applyFont="1" applyFill="1" applyAlignment="1">
      <alignment horizontal="left" vertical="center" wrapText="1"/>
    </xf>
    <xf numFmtId="0" fontId="25" fillId="8" borderId="8" xfId="3" applyFont="1" applyFill="1" applyBorder="1" applyAlignment="1" applyProtection="1">
      <alignment horizontal="center" vertical="center" wrapText="1"/>
    </xf>
    <xf numFmtId="0" fontId="2" fillId="8" borderId="8" xfId="2" applyFont="1" applyFill="1" applyAlignment="1">
      <alignment horizontal="left" vertical="center"/>
    </xf>
    <xf numFmtId="0" fontId="26" fillId="8" borderId="8" xfId="2" applyFont="1" applyFill="1" applyAlignment="1">
      <alignment horizontal="left" vertical="center"/>
    </xf>
    <xf numFmtId="0" fontId="28" fillId="7" borderId="8"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8" xfId="3" applyFont="1" applyFill="1" applyBorder="1" applyAlignment="1" applyProtection="1">
      <alignment horizontal="left" vertical="center" wrapText="1"/>
    </xf>
    <xf numFmtId="0" fontId="2" fillId="7" borderId="8" xfId="2" applyFont="1" applyFill="1" applyAlignment="1">
      <alignment horizontal="center" vertical="center" wrapText="1"/>
    </xf>
    <xf numFmtId="0" fontId="33" fillId="10" borderId="8"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8"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8"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8" xfId="3" applyFont="1" applyFill="1" applyBorder="1" applyAlignment="1" applyProtection="1">
      <alignment horizontal="center" vertical="center" wrapText="1"/>
    </xf>
    <xf numFmtId="0" fontId="13" fillId="9" borderId="8" xfId="3" applyFont="1" applyFill="1" applyBorder="1" applyAlignment="1" applyProtection="1">
      <alignment horizontal="center" vertical="center" wrapText="1"/>
    </xf>
    <xf numFmtId="0" fontId="40" fillId="7" borderId="1" xfId="0" applyFont="1" applyFill="1" applyBorder="1" applyAlignment="1" applyProtection="1">
      <alignment horizontal="center" vertical="center" wrapText="1"/>
    </xf>
    <xf numFmtId="0" fontId="39" fillId="7" borderId="1" xfId="0"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3" xfId="0" applyFont="1" applyFill="1" applyBorder="1" applyAlignment="1">
      <alignment vertical="center" wrapText="1"/>
    </xf>
    <xf numFmtId="0" fontId="6" fillId="7" borderId="3" xfId="0" applyFont="1" applyFill="1" applyBorder="1" applyAlignment="1">
      <alignment vertical="center" wrapText="1"/>
    </xf>
    <xf numFmtId="0" fontId="9" fillId="7" borderId="3"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2"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7" borderId="0" xfId="0" applyFont="1" applyFill="1" applyBorder="1" applyAlignment="1">
      <alignment vertical="center"/>
    </xf>
    <xf numFmtId="0" fontId="1" fillId="0" borderId="3"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3" xfId="0" applyFont="1" applyFill="1" applyBorder="1" applyAlignment="1">
      <alignment vertical="center" wrapText="1"/>
    </xf>
    <xf numFmtId="0" fontId="2" fillId="13" borderId="3"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3" xfId="0" applyNumberFormat="1" applyFont="1" applyFill="1" applyBorder="1" applyAlignment="1">
      <alignment vertical="center"/>
    </xf>
    <xf numFmtId="0" fontId="6" fillId="2" borderId="0" xfId="0" applyFont="1" applyFill="1" applyAlignment="1">
      <alignment horizontal="center" vertical="center"/>
    </xf>
    <xf numFmtId="0" fontId="2" fillId="13" borderId="3"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4" xfId="0" applyFont="1" applyFill="1" applyBorder="1" applyAlignment="1">
      <alignment horizontal="center"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1"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5" fillId="7" borderId="0" xfId="0" applyFont="1" applyFill="1" applyAlignment="1">
      <alignment vertical="center"/>
    </xf>
    <xf numFmtId="0" fontId="45" fillId="0" borderId="0" xfId="0" applyFont="1" applyAlignment="1">
      <alignment vertical="center"/>
    </xf>
    <xf numFmtId="0" fontId="44"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4" fillId="7" borderId="17" xfId="0" applyNumberFormat="1" applyFont="1" applyFill="1" applyBorder="1" applyAlignment="1">
      <alignment horizontal="center" vertical="center" wrapText="1"/>
    </xf>
    <xf numFmtId="9" fontId="0" fillId="0" borderId="0" xfId="0" applyNumberFormat="1" applyAlignment="1">
      <alignment vertical="center"/>
    </xf>
    <xf numFmtId="0" fontId="13" fillId="7" borderId="18" xfId="0" applyFont="1" applyFill="1" applyBorder="1" applyAlignment="1">
      <alignment horizontal="right" vertical="center" wrapText="1"/>
    </xf>
    <xf numFmtId="0" fontId="13" fillId="7"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44" fillId="7" borderId="17" xfId="0" applyFont="1" applyFill="1" applyBorder="1" applyAlignment="1">
      <alignment horizontal="center" vertical="center" wrapText="1"/>
    </xf>
    <xf numFmtId="0" fontId="44" fillId="7" borderId="22" xfId="0" applyFont="1" applyFill="1" applyBorder="1" applyAlignment="1">
      <alignment horizontal="center" vertical="center" wrapText="1"/>
    </xf>
    <xf numFmtId="10" fontId="44" fillId="7" borderId="21" xfId="0" applyNumberFormat="1" applyFont="1" applyFill="1" applyBorder="1" applyAlignment="1">
      <alignment horizontal="center" vertical="center" wrapText="1"/>
    </xf>
    <xf numFmtId="0" fontId="44" fillId="7" borderId="20" xfId="0" applyFont="1" applyFill="1" applyBorder="1" applyAlignment="1">
      <alignment horizontal="center" vertical="center" wrapText="1"/>
    </xf>
    <xf numFmtId="10" fontId="44" fillId="7" borderId="20" xfId="0" applyNumberFormat="1" applyFont="1" applyFill="1" applyBorder="1" applyAlignment="1">
      <alignment horizontal="center" vertical="center" wrapText="1"/>
    </xf>
    <xf numFmtId="0" fontId="47" fillId="7" borderId="17" xfId="0"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7" fillId="7" borderId="20" xfId="0" applyFont="1" applyFill="1" applyBorder="1" applyAlignment="1">
      <alignment horizontal="center" vertical="center" wrapText="1"/>
    </xf>
    <xf numFmtId="1" fontId="47" fillId="7" borderId="15" xfId="0" applyNumberFormat="1" applyFont="1" applyFill="1" applyBorder="1" applyAlignment="1">
      <alignment horizontal="center" vertical="center" wrapText="1"/>
    </xf>
    <xf numFmtId="0" fontId="47" fillId="7" borderId="15" xfId="0" applyFont="1" applyFill="1" applyBorder="1" applyAlignment="1">
      <alignment horizontal="center" vertical="center" wrapText="1"/>
    </xf>
    <xf numFmtId="0" fontId="42"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12" borderId="3" xfId="0" applyFont="1" applyFill="1" applyBorder="1" applyAlignment="1" applyProtection="1">
      <alignment horizontal="center" vertical="center" wrapText="1"/>
    </xf>
    <xf numFmtId="164" fontId="1" fillId="7" borderId="3" xfId="0" applyNumberFormat="1"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0" fontId="7" fillId="0" borderId="3" xfId="0" applyNumberFormat="1" applyFont="1" applyFill="1" applyBorder="1" applyAlignment="1">
      <alignment vertical="center" wrapText="1"/>
    </xf>
    <xf numFmtId="0" fontId="3" fillId="2" borderId="13"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64" fontId="3" fillId="7" borderId="6"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2" fillId="7" borderId="0" xfId="0" applyFont="1" applyFill="1" applyBorder="1" applyAlignment="1" applyProtection="1">
      <alignment vertical="center" wrapText="1"/>
    </xf>
    <xf numFmtId="0" fontId="42"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49" fillId="7" borderId="0" xfId="0" applyFont="1" applyFill="1" applyBorder="1" applyAlignment="1" applyProtection="1">
      <alignment horizontal="center" vertical="center" wrapText="1"/>
    </xf>
    <xf numFmtId="164" fontId="3" fillId="17"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9" borderId="3" xfId="0" applyFont="1" applyFill="1" applyBorder="1" applyAlignment="1" applyProtection="1">
      <alignment horizontal="center" vertical="center" wrapText="1"/>
    </xf>
    <xf numFmtId="0" fontId="7" fillId="16" borderId="3" xfId="0" applyFont="1" applyFill="1" applyBorder="1" applyAlignment="1" applyProtection="1">
      <alignment horizontal="left" vertical="center" wrapText="1"/>
    </xf>
    <xf numFmtId="0" fontId="1" fillId="16" borderId="3" xfId="0" applyFont="1" applyFill="1" applyBorder="1" applyAlignment="1" applyProtection="1">
      <alignment vertical="center" wrapText="1"/>
    </xf>
    <xf numFmtId="10" fontId="44" fillId="7" borderId="17" xfId="0" applyNumberFormat="1" applyFont="1" applyFill="1" applyBorder="1" applyAlignment="1">
      <alignment horizontal="center" vertical="center" wrapText="1"/>
    </xf>
    <xf numFmtId="10" fontId="44" fillId="2" borderId="0" xfId="0" applyNumberFormat="1" applyFont="1" applyFill="1" applyBorder="1" applyAlignment="1">
      <alignment vertical="center" wrapText="1"/>
    </xf>
    <xf numFmtId="10" fontId="44" fillId="2" borderId="12" xfId="0" applyNumberFormat="1" applyFont="1" applyFill="1" applyBorder="1" applyAlignment="1">
      <alignment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10" fontId="7" fillId="7" borderId="6" xfId="0" applyNumberFormat="1" applyFont="1" applyFill="1" applyBorder="1" applyAlignment="1">
      <alignment vertical="center" wrapText="1"/>
    </xf>
    <xf numFmtId="10" fontId="7" fillId="7"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1" borderId="3" xfId="0" applyFont="1" applyFill="1" applyBorder="1" applyAlignment="1" applyProtection="1">
      <alignment vertical="center" wrapText="1"/>
    </xf>
    <xf numFmtId="1" fontId="3" fillId="15" borderId="3" xfId="0" applyNumberFormat="1" applyFont="1" applyFill="1" applyBorder="1" applyAlignment="1" applyProtection="1">
      <alignment horizontal="center" vertical="center" wrapText="1"/>
    </xf>
    <xf numFmtId="1" fontId="3" fillId="15" borderId="4" xfId="0" applyNumberFormat="1" applyFont="1" applyFill="1" applyBorder="1" applyAlignment="1" applyProtection="1">
      <alignment horizontal="center" vertical="center" wrapText="1"/>
    </xf>
    <xf numFmtId="0" fontId="1" fillId="16" borderId="4" xfId="0" applyFont="1" applyFill="1" applyBorder="1" applyAlignment="1" applyProtection="1">
      <alignment horizontal="left" vertical="center" wrapText="1"/>
    </xf>
    <xf numFmtId="0" fontId="19" fillId="4" borderId="4" xfId="0" applyFont="1" applyFill="1" applyBorder="1" applyAlignment="1" applyProtection="1">
      <alignment horizontal="center" vertical="center" wrapText="1"/>
    </xf>
    <xf numFmtId="1" fontId="10" fillId="17" borderId="5" xfId="0" applyNumberFormat="1" applyFont="1" applyFill="1" applyBorder="1" applyAlignment="1" applyProtection="1">
      <alignment horizontal="left" vertical="center"/>
    </xf>
    <xf numFmtId="164" fontId="3" fillId="17" borderId="6" xfId="0" applyNumberFormat="1" applyFont="1" applyFill="1" applyBorder="1" applyAlignment="1" applyProtection="1">
      <alignment horizontal="center" vertical="center" wrapText="1"/>
    </xf>
    <xf numFmtId="164" fontId="3" fillId="17" borderId="6" xfId="0" applyNumberFormat="1" applyFont="1" applyFill="1" applyBorder="1" applyAlignment="1" applyProtection="1">
      <alignment horizontal="left" vertical="center" wrapText="1"/>
    </xf>
    <xf numFmtId="0" fontId="19" fillId="4"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2" fillId="7" borderId="0" xfId="0" applyFont="1" applyFill="1" applyProtection="1"/>
    <xf numFmtId="0" fontId="52" fillId="0" borderId="0" xfId="0" applyFont="1" applyProtection="1"/>
    <xf numFmtId="0" fontId="51"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3" fillId="7" borderId="0" xfId="0" applyFont="1" applyFill="1" applyProtection="1"/>
    <xf numFmtId="0" fontId="54" fillId="7" borderId="0" xfId="0" applyFont="1" applyFill="1" applyAlignment="1" applyProtection="1">
      <alignment horizontal="center" vertical="center"/>
    </xf>
    <xf numFmtId="0" fontId="55" fillId="7" borderId="3" xfId="0" applyFont="1" applyFill="1" applyBorder="1" applyAlignment="1" applyProtection="1">
      <alignment horizontal="center" vertical="center"/>
    </xf>
    <xf numFmtId="0" fontId="51" fillId="2" borderId="32" xfId="0" applyFont="1" applyFill="1" applyBorder="1" applyAlignment="1" applyProtection="1">
      <alignment horizontal="center" vertical="center" wrapText="1"/>
    </xf>
    <xf numFmtId="164" fontId="3" fillId="17" borderId="5"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0"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3" xfId="0" applyFont="1" applyFill="1" applyBorder="1" applyAlignment="1">
      <alignment horizontal="center"/>
    </xf>
    <xf numFmtId="0" fontId="17" fillId="17" borderId="3" xfId="0" applyFont="1" applyFill="1" applyBorder="1"/>
    <xf numFmtId="10" fontId="14" fillId="17" borderId="3"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6" fillId="0" borderId="0" xfId="3" applyFont="1" applyFill="1" applyBorder="1" applyAlignment="1" applyProtection="1">
      <alignment horizontal="left"/>
    </xf>
    <xf numFmtId="0" fontId="57" fillId="7" borderId="0" xfId="0" applyFont="1" applyFill="1" applyProtection="1"/>
    <xf numFmtId="0" fontId="57"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3"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10" fontId="20" fillId="17" borderId="0" xfId="0" applyNumberFormat="1" applyFont="1" applyFill="1" applyBorder="1" applyAlignment="1">
      <alignment horizontal="center" vertical="center" wrapText="1"/>
    </xf>
    <xf numFmtId="0" fontId="12" fillId="0" borderId="0" xfId="0" applyFont="1" applyAlignment="1" applyProtection="1">
      <alignment wrapText="1"/>
    </xf>
    <xf numFmtId="0" fontId="12" fillId="7" borderId="3" xfId="0" applyFont="1" applyFill="1" applyBorder="1" applyAlignment="1" applyProtection="1">
      <alignment horizontal="center" vertical="center" wrapText="1"/>
    </xf>
    <xf numFmtId="0" fontId="52" fillId="0" borderId="0" xfId="0" applyFont="1" applyBorder="1" applyAlignment="1" applyProtection="1">
      <alignment wrapText="1"/>
    </xf>
    <xf numFmtId="0" fontId="1" fillId="16" borderId="11" xfId="0" applyFont="1" applyFill="1" applyBorder="1" applyAlignment="1" applyProtection="1">
      <alignment horizontal="left" vertical="center" wrapText="1"/>
    </xf>
    <xf numFmtId="0" fontId="19" fillId="4" borderId="11" xfId="0" applyFont="1" applyFill="1" applyBorder="1" applyAlignment="1" applyProtection="1">
      <alignment horizontal="center" vertical="center" wrapText="1"/>
    </xf>
    <xf numFmtId="0" fontId="2" fillId="5" borderId="3" xfId="0" applyFont="1" applyFill="1" applyBorder="1" applyAlignment="1">
      <alignment vertical="center" wrapText="1"/>
    </xf>
    <xf numFmtId="0" fontId="2" fillId="3" borderId="3" xfId="0" applyFont="1" applyFill="1" applyBorder="1" applyAlignment="1">
      <alignment vertical="center" wrapText="1"/>
    </xf>
    <xf numFmtId="0" fontId="2" fillId="6" borderId="3" xfId="0" applyFont="1" applyFill="1" applyBorder="1" applyAlignment="1">
      <alignment vertical="center" wrapText="1"/>
    </xf>
    <xf numFmtId="0" fontId="2" fillId="0" borderId="14"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7"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3"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6" xfId="0" applyFont="1" applyFill="1" applyBorder="1" applyAlignment="1">
      <alignment horizontal="center" vertical="center" wrapText="1"/>
    </xf>
    <xf numFmtId="10" fontId="7" fillId="7" borderId="6" xfId="0" applyNumberFormat="1" applyFont="1" applyFill="1" applyBorder="1" applyAlignment="1">
      <alignment horizontal="center" vertical="center" wrapText="1"/>
    </xf>
    <xf numFmtId="10" fontId="7" fillId="7"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7" borderId="7"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2" fillId="7"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3" fillId="7" borderId="0" xfId="0" applyFont="1" applyFill="1" applyAlignment="1">
      <alignment horizontal="center" vertical="center"/>
    </xf>
    <xf numFmtId="0" fontId="34"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5" borderId="3" xfId="0" applyFont="1" applyFill="1" applyBorder="1" applyAlignment="1">
      <alignment horizontal="left" vertical="center"/>
    </xf>
    <xf numFmtId="0" fontId="2" fillId="0" borderId="0" xfId="0" applyFont="1" applyFill="1" applyBorder="1" applyAlignment="1">
      <alignment horizontal="left" vertical="center"/>
    </xf>
    <xf numFmtId="0" fontId="2" fillId="6" borderId="3" xfId="0" applyFont="1" applyFill="1" applyBorder="1" applyAlignment="1">
      <alignment horizontal="left" vertical="center"/>
    </xf>
    <xf numFmtId="0" fontId="2" fillId="7"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7" borderId="3" xfId="0" applyFont="1" applyFill="1" applyBorder="1" applyAlignment="1">
      <alignment horizontal="left" vertical="center"/>
    </xf>
    <xf numFmtId="0" fontId="9" fillId="7" borderId="3" xfId="0" applyFont="1" applyFill="1" applyBorder="1" applyAlignment="1">
      <alignment horizontal="left" vertical="center"/>
    </xf>
    <xf numFmtId="0" fontId="6" fillId="14" borderId="6" xfId="0" applyFont="1" applyFill="1" applyBorder="1" applyAlignment="1">
      <alignment vertical="center"/>
    </xf>
    <xf numFmtId="0" fontId="6" fillId="14" borderId="7" xfId="0" applyFont="1" applyFill="1" applyBorder="1" applyAlignment="1">
      <alignment horizontal="center" vertical="center"/>
    </xf>
    <xf numFmtId="0" fontId="2" fillId="13" borderId="4" xfId="0" applyFont="1" applyFill="1" applyBorder="1" applyAlignment="1">
      <alignment vertical="center" wrapText="1"/>
    </xf>
    <xf numFmtId="0" fontId="2" fillId="13" borderId="4" xfId="0" applyFont="1" applyFill="1" applyBorder="1" applyAlignment="1">
      <alignment horizontal="center" vertical="center" wrapText="1"/>
    </xf>
    <xf numFmtId="9" fontId="2" fillId="13" borderId="4" xfId="0" applyNumberFormat="1" applyFont="1" applyFill="1" applyBorder="1" applyAlignment="1">
      <alignment horizontal="center" vertical="center" wrapText="1"/>
    </xf>
    <xf numFmtId="10" fontId="2" fillId="13" borderId="4" xfId="0" applyNumberFormat="1" applyFont="1" applyFill="1" applyBorder="1" applyAlignment="1">
      <alignment horizontal="center" vertical="center" wrapText="1"/>
    </xf>
    <xf numFmtId="0" fontId="3" fillId="14" borderId="5" xfId="0" applyFont="1" applyFill="1" applyBorder="1" applyAlignment="1">
      <alignment vertical="center" wrapText="1"/>
    </xf>
    <xf numFmtId="10" fontId="7" fillId="7" borderId="3" xfId="0" applyNumberFormat="1" applyFont="1" applyFill="1" applyBorder="1" applyAlignment="1">
      <alignment vertical="center" wrapText="1"/>
    </xf>
    <xf numFmtId="0" fontId="3" fillId="14" borderId="5" xfId="0" applyFont="1" applyFill="1" applyBorder="1" applyAlignment="1">
      <alignment vertical="center"/>
    </xf>
    <xf numFmtId="0" fontId="2" fillId="7" borderId="14"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2"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3"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7" borderId="3" xfId="0" applyNumberFormat="1" applyFont="1" applyFill="1" applyBorder="1" applyAlignment="1" applyProtection="1">
      <alignment horizontal="left" vertical="center"/>
    </xf>
    <xf numFmtId="0" fontId="20" fillId="18" borderId="3" xfId="0" applyFont="1" applyFill="1" applyBorder="1" applyAlignment="1" applyProtection="1">
      <alignment vertical="center" wrapText="1"/>
    </xf>
    <xf numFmtId="0" fontId="20" fillId="17" borderId="3" xfId="0" applyFont="1" applyFill="1" applyBorder="1" applyAlignment="1" applyProtection="1">
      <alignment horizontal="center" vertical="center" wrapText="1"/>
    </xf>
    <xf numFmtId="0" fontId="20" fillId="17" borderId="3" xfId="0" applyFont="1" applyFill="1" applyBorder="1" applyAlignment="1" applyProtection="1">
      <alignment vertical="top" wrapText="1"/>
    </xf>
    <xf numFmtId="0" fontId="20" fillId="17" borderId="3" xfId="0" applyFont="1" applyFill="1" applyBorder="1" applyAlignment="1" applyProtection="1">
      <alignment horizontal="center" wrapText="1"/>
    </xf>
    <xf numFmtId="0" fontId="7" fillId="20" borderId="3" xfId="0" applyFont="1" applyFill="1" applyBorder="1" applyAlignment="1" applyProtection="1">
      <alignment horizontal="left" vertical="center" wrapText="1"/>
    </xf>
    <xf numFmtId="0" fontId="3" fillId="3" borderId="3"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left" vertical="center"/>
    </xf>
    <xf numFmtId="0" fontId="42" fillId="7" borderId="0" xfId="0" applyFont="1" applyFill="1" applyAlignment="1" applyProtection="1">
      <alignment horizontal="center" vertical="center" wrapText="1"/>
    </xf>
    <xf numFmtId="0" fontId="42" fillId="0" borderId="0" xfId="0" applyFont="1" applyAlignment="1" applyProtection="1">
      <alignment horizontal="center" vertical="center" wrapText="1"/>
    </xf>
    <xf numFmtId="0" fontId="55" fillId="0" borderId="3" xfId="0" applyFont="1" applyFill="1" applyBorder="1" applyAlignment="1" applyProtection="1">
      <alignment horizontal="center" vertical="center"/>
    </xf>
    <xf numFmtId="0" fontId="64" fillId="7" borderId="4" xfId="0" applyFont="1" applyFill="1" applyBorder="1" applyAlignment="1" applyProtection="1">
      <alignment horizontal="center" vertical="center"/>
    </xf>
    <xf numFmtId="10" fontId="7" fillId="0" borderId="3" xfId="0" applyNumberFormat="1" applyFont="1" applyFill="1" applyBorder="1" applyAlignment="1">
      <alignment horizontal="center" vertical="center" wrapText="1"/>
    </xf>
    <xf numFmtId="0" fontId="2" fillId="6"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3" xfId="0" applyFont="1" applyFill="1" applyBorder="1" applyAlignment="1">
      <alignment vertical="center" wrapText="1"/>
    </xf>
    <xf numFmtId="9" fontId="7" fillId="20" borderId="3" xfId="4" applyFont="1" applyFill="1" applyBorder="1" applyAlignment="1" applyProtection="1">
      <alignment horizontal="left" vertical="center" wrapText="1"/>
    </xf>
    <xf numFmtId="0" fontId="2" fillId="20" borderId="3" xfId="0" applyFont="1" applyFill="1" applyBorder="1" applyAlignment="1" applyProtection="1">
      <alignment horizontal="left" vertical="center" wrapText="1"/>
    </xf>
    <xf numFmtId="0" fontId="67" fillId="7" borderId="0" xfId="0" applyFont="1" applyFill="1" applyProtection="1"/>
    <xf numFmtId="0" fontId="67" fillId="0" borderId="0" xfId="0" applyFont="1" applyProtection="1"/>
    <xf numFmtId="0" fontId="1" fillId="7" borderId="3"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50" fillId="0" borderId="3"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protection locked="0"/>
    </xf>
    <xf numFmtId="0" fontId="34" fillId="0" borderId="3" xfId="0" applyFont="1" applyFill="1" applyBorder="1" applyAlignment="1" applyProtection="1">
      <alignment horizontal="left" vertical="center" wrapText="1"/>
    </xf>
    <xf numFmtId="0" fontId="7" fillId="20" borderId="4" xfId="0" applyFont="1" applyFill="1" applyBorder="1" applyAlignment="1" applyProtection="1">
      <alignment horizontal="left" vertical="center" wrapText="1"/>
    </xf>
    <xf numFmtId="0" fontId="7" fillId="7" borderId="3" xfId="0" applyFont="1" applyFill="1" applyBorder="1" applyAlignment="1" applyProtection="1">
      <alignment horizontal="center" vertical="center" wrapText="1"/>
    </xf>
    <xf numFmtId="1" fontId="3" fillId="15" borderId="2" xfId="0" applyNumberFormat="1" applyFont="1" applyFill="1" applyBorder="1" applyAlignment="1" applyProtection="1">
      <alignment horizontal="center" vertical="center" wrapText="1"/>
    </xf>
    <xf numFmtId="0" fontId="7" fillId="20" borderId="2" xfId="0" applyFont="1" applyFill="1" applyBorder="1" applyAlignment="1" applyProtection="1">
      <alignment horizontal="left" vertical="center" wrapText="1"/>
    </xf>
    <xf numFmtId="9" fontId="7" fillId="20" borderId="3" xfId="0" applyNumberFormat="1" applyFont="1" applyFill="1" applyBorder="1" applyAlignment="1" applyProtection="1">
      <alignment horizontal="left" vertical="center" wrapText="1"/>
    </xf>
    <xf numFmtId="9" fontId="7" fillId="20" borderId="3" xfId="0" applyNumberFormat="1" applyFont="1" applyFill="1" applyBorder="1" applyAlignment="1" applyProtection="1">
      <alignment horizontal="center" vertical="center" wrapText="1"/>
    </xf>
    <xf numFmtId="0" fontId="64" fillId="7" borderId="3" xfId="0" applyFont="1" applyFill="1" applyBorder="1" applyAlignment="1" applyProtection="1">
      <alignment horizontal="center" vertical="center"/>
    </xf>
    <xf numFmtId="0" fontId="0" fillId="7" borderId="3" xfId="0" applyFill="1" applyBorder="1" applyProtection="1"/>
    <xf numFmtId="0" fontId="55" fillId="7" borderId="2" xfId="0" applyFont="1" applyFill="1" applyBorder="1" applyAlignment="1" applyProtection="1">
      <alignment horizontal="center" vertical="center"/>
    </xf>
    <xf numFmtId="0" fontId="66" fillId="0" borderId="14" xfId="0" applyFont="1" applyFill="1" applyBorder="1" applyAlignment="1" applyProtection="1">
      <alignment horizontal="center" vertical="center"/>
    </xf>
    <xf numFmtId="1" fontId="10" fillId="17" borderId="6" xfId="0" applyNumberFormat="1" applyFont="1" applyFill="1" applyBorder="1" applyAlignment="1" applyProtection="1">
      <alignment horizontal="left" vertical="center"/>
    </xf>
    <xf numFmtId="1" fontId="10" fillId="17" borderId="7" xfId="0" applyNumberFormat="1" applyFont="1" applyFill="1" applyBorder="1" applyAlignment="1" applyProtection="1">
      <alignment horizontal="left" vertical="center"/>
    </xf>
    <xf numFmtId="0" fontId="13" fillId="0" borderId="6" xfId="0" applyFont="1" applyFill="1" applyBorder="1" applyAlignment="1" applyProtection="1">
      <alignment horizontal="center" vertical="center"/>
    </xf>
    <xf numFmtId="0" fontId="66" fillId="0" borderId="6" xfId="0" applyFont="1" applyFill="1" applyBorder="1" applyAlignment="1" applyProtection="1">
      <alignment horizontal="center" vertical="center"/>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0" fillId="17" borderId="0" xfId="0" applyFont="1" applyFill="1" applyBorder="1" applyAlignment="1">
      <alignment horizontal="center" vertical="center"/>
    </xf>
    <xf numFmtId="0" fontId="6" fillId="14"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xf>
    <xf numFmtId="9" fontId="34" fillId="0" borderId="3" xfId="0" applyNumberFormat="1" applyFont="1" applyFill="1" applyBorder="1" applyAlignment="1" applyProtection="1">
      <alignment horizontal="left" vertical="center" wrapText="1"/>
    </xf>
    <xf numFmtId="0" fontId="0" fillId="0" borderId="3" xfId="0" applyFill="1" applyBorder="1" applyAlignment="1" applyProtection="1">
      <alignment horizontal="left" vertical="top" wrapText="1"/>
    </xf>
    <xf numFmtId="9" fontId="50" fillId="0" borderId="3" xfId="0" applyNumberFormat="1"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50" fillId="0" borderId="3" xfId="0" applyFont="1" applyFill="1" applyBorder="1" applyAlignment="1" applyProtection="1">
      <alignment horizontal="left" vertical="top" wrapText="1"/>
    </xf>
    <xf numFmtId="0" fontId="0" fillId="0" borderId="0" xfId="0" applyAlignment="1">
      <alignment horizontal="left" indent="1"/>
    </xf>
    <xf numFmtId="164" fontId="20" fillId="17" borderId="3" xfId="0" applyNumberFormat="1" applyFont="1" applyFill="1" applyBorder="1" applyAlignment="1" applyProtection="1">
      <alignment horizontal="center" vertical="center" wrapText="1"/>
    </xf>
    <xf numFmtId="0" fontId="20" fillId="17" borderId="3" xfId="0" applyFont="1" applyFill="1" applyBorder="1" applyAlignment="1" applyProtection="1">
      <alignment horizontal="left" vertical="center" wrapText="1"/>
    </xf>
    <xf numFmtId="164" fontId="20" fillId="17" borderId="3" xfId="0" applyNumberFormat="1" applyFont="1" applyFill="1" applyBorder="1" applyAlignment="1" applyProtection="1">
      <alignment horizontal="left" vertical="center" wrapText="1"/>
    </xf>
    <xf numFmtId="164" fontId="61" fillId="17" borderId="3" xfId="0" applyNumberFormat="1" applyFont="1" applyFill="1" applyBorder="1" applyAlignment="1" applyProtection="1">
      <alignment horizontal="center" vertical="center" wrapText="1"/>
    </xf>
    <xf numFmtId="1" fontId="20" fillId="17" borderId="3" xfId="0" applyNumberFormat="1" applyFont="1" applyFill="1" applyBorder="1" applyAlignment="1" applyProtection="1">
      <alignment horizontal="center" vertical="center" wrapText="1"/>
    </xf>
    <xf numFmtId="0" fontId="52" fillId="7" borderId="0" xfId="0" applyFont="1" applyFill="1" applyBorder="1" applyAlignment="1" applyProtection="1">
      <alignment wrapText="1"/>
    </xf>
    <xf numFmtId="0" fontId="4" fillId="7" borderId="0" xfId="0" applyFont="1" applyFill="1" applyAlignment="1" applyProtection="1">
      <alignment wrapText="1"/>
    </xf>
    <xf numFmtId="0" fontId="45"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60"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60" fillId="7" borderId="0" xfId="0" applyFont="1" applyFill="1" applyAlignment="1" applyProtection="1">
      <alignment horizontal="left" vertical="top" wrapText="1"/>
    </xf>
    <xf numFmtId="0" fontId="48"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5" fillId="7" borderId="0" xfId="0" applyFont="1" applyFill="1" applyAlignment="1" applyProtection="1">
      <alignment horizontal="left" vertical="center" wrapText="1"/>
    </xf>
    <xf numFmtId="0" fontId="45" fillId="7" borderId="0" xfId="0" applyFont="1" applyFill="1" applyAlignment="1" applyProtection="1">
      <alignment horizontal="center" vertical="center" wrapText="1"/>
    </xf>
    <xf numFmtId="0" fontId="62" fillId="7" borderId="0" xfId="0" applyFont="1" applyFill="1" applyAlignment="1" applyProtection="1">
      <alignment horizontal="center" vertical="center" wrapText="1"/>
    </xf>
    <xf numFmtId="0" fontId="45" fillId="7" borderId="0" xfId="0" applyFont="1" applyFill="1" applyAlignment="1" applyProtection="1">
      <alignment horizontal="left" vertical="top" wrapText="1"/>
    </xf>
    <xf numFmtId="0" fontId="62"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3" fillId="7" borderId="0" xfId="0" applyFont="1" applyFill="1" applyAlignment="1" applyProtection="1">
      <alignment wrapText="1"/>
    </xf>
    <xf numFmtId="0" fontId="45" fillId="7" borderId="0" xfId="0" applyFont="1" applyFill="1" applyAlignment="1" applyProtection="1">
      <alignment horizontal="left" wrapText="1"/>
    </xf>
    <xf numFmtId="0" fontId="4" fillId="7" borderId="0" xfId="0" applyFont="1" applyFill="1" applyAlignment="1" applyProtection="1">
      <alignment horizontal="left" wrapText="1"/>
    </xf>
    <xf numFmtId="0" fontId="45" fillId="7" borderId="0" xfId="0" applyFont="1" applyFill="1" applyAlignment="1" applyProtection="1">
      <alignment horizontal="center" wrapText="1"/>
    </xf>
    <xf numFmtId="1" fontId="45"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3"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9" fontId="34" fillId="7" borderId="3" xfId="0" applyNumberFormat="1" applyFont="1" applyFill="1" applyBorder="1" applyAlignment="1" applyProtection="1">
      <alignment horizontal="left" vertical="center" wrapText="1"/>
    </xf>
    <xf numFmtId="0" fontId="50" fillId="7" borderId="3" xfId="0" applyFont="1" applyFill="1" applyBorder="1" applyAlignment="1" applyProtection="1">
      <alignment horizontal="left" vertical="top" wrapText="1"/>
    </xf>
    <xf numFmtId="0" fontId="1" fillId="0" borderId="3" xfId="0" applyFont="1" applyFill="1" applyBorder="1" applyAlignment="1" applyProtection="1">
      <alignment horizontal="center" vertical="center" wrapText="1"/>
    </xf>
    <xf numFmtId="0" fontId="69" fillId="0" borderId="3" xfId="0" applyFont="1" applyFill="1" applyBorder="1" applyAlignment="1" applyProtection="1">
      <alignment horizontal="left" vertical="center" wrapText="1"/>
    </xf>
    <xf numFmtId="0" fontId="34" fillId="7" borderId="3" xfId="0" applyFont="1" applyFill="1" applyBorder="1" applyAlignment="1" applyProtection="1">
      <alignment horizontal="left" vertical="top" wrapText="1"/>
    </xf>
    <xf numFmtId="0" fontId="68" fillId="0" borderId="3" xfId="0" applyFont="1" applyFill="1" applyBorder="1" applyAlignment="1" applyProtection="1">
      <alignment horizontal="left" vertical="top" wrapText="1"/>
    </xf>
    <xf numFmtId="0" fontId="69" fillId="7" borderId="3" xfId="0" applyFont="1" applyFill="1" applyBorder="1" applyAlignment="1" applyProtection="1">
      <alignment horizontal="left" vertical="center" wrapText="1"/>
    </xf>
    <xf numFmtId="164" fontId="61" fillId="17" borderId="3" xfId="0" applyNumberFormat="1"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9" fontId="34" fillId="0" borderId="3" xfId="0" applyNumberFormat="1" applyFont="1" applyFill="1" applyBorder="1" applyAlignment="1" applyProtection="1">
      <alignment horizontal="left" vertical="center" wrapText="1"/>
      <protection locked="0"/>
    </xf>
    <xf numFmtId="0" fontId="0" fillId="0" borderId="3" xfId="0" applyBorder="1" applyAlignment="1" applyProtection="1">
      <alignment horizontal="left" vertical="center" wrapText="1"/>
    </xf>
    <xf numFmtId="0" fontId="34" fillId="7" borderId="3" xfId="0" applyFont="1" applyFill="1" applyBorder="1" applyAlignment="1" applyProtection="1">
      <alignment horizontal="left" vertical="center" wrapText="1"/>
      <protection locked="0"/>
    </xf>
    <xf numFmtId="0" fontId="1" fillId="7" borderId="4"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xf>
    <xf numFmtId="0" fontId="34" fillId="0" borderId="3" xfId="0" applyFont="1" applyFill="1" applyBorder="1" applyAlignment="1" applyProtection="1">
      <alignment horizontal="left" vertical="top" wrapText="1"/>
      <protection locked="0"/>
    </xf>
    <xf numFmtId="0" fontId="7" fillId="20" borderId="3" xfId="0" applyFont="1" applyFill="1" applyBorder="1" applyAlignment="1" applyProtection="1">
      <alignment horizontal="left" vertical="top" wrapText="1"/>
    </xf>
    <xf numFmtId="9" fontId="34" fillId="0" borderId="3" xfId="0" applyNumberFormat="1" applyFont="1" applyFill="1" applyBorder="1" applyAlignment="1" applyProtection="1">
      <alignment horizontal="left" vertical="top" wrapText="1"/>
      <protection locked="0"/>
    </xf>
    <xf numFmtId="0" fontId="6" fillId="0" borderId="3" xfId="0" applyFont="1" applyFill="1" applyBorder="1" applyAlignment="1">
      <alignment horizontal="left" vertical="center" wrapText="1"/>
    </xf>
    <xf numFmtId="0" fontId="1" fillId="0" borderId="3" xfId="0" applyFont="1" applyFill="1" applyBorder="1" applyAlignment="1" applyProtection="1">
      <alignment horizontal="center" vertical="center" wrapText="1"/>
      <protection locked="0"/>
    </xf>
    <xf numFmtId="0" fontId="2" fillId="9" borderId="8" xfId="2" applyFont="1" applyFill="1" applyAlignment="1">
      <alignment horizontal="center" vertical="center" wrapText="1"/>
    </xf>
    <xf numFmtId="0" fontId="58" fillId="8" borderId="49" xfId="3" applyFont="1" applyFill="1" applyBorder="1" applyAlignment="1" applyProtection="1">
      <alignment horizontal="center" vertical="center" wrapText="1"/>
    </xf>
    <xf numFmtId="0" fontId="58" fillId="8" borderId="50" xfId="3" applyFont="1" applyFill="1" applyBorder="1" applyAlignment="1" applyProtection="1">
      <alignment horizontal="center" vertical="center" wrapText="1"/>
    </xf>
    <xf numFmtId="0" fontId="58" fillId="8" borderId="51" xfId="3" applyFont="1" applyFill="1" applyBorder="1" applyAlignment="1" applyProtection="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8" borderId="9"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11" borderId="8" xfId="2" applyFont="1" applyFill="1" applyAlignment="1">
      <alignment horizontal="center" vertical="center" wrapText="1"/>
    </xf>
    <xf numFmtId="1" fontId="59" fillId="8" borderId="33" xfId="0" applyNumberFormat="1" applyFont="1" applyFill="1" applyBorder="1" applyAlignment="1" applyProtection="1">
      <alignment horizontal="left" vertical="center" wrapText="1"/>
    </xf>
    <xf numFmtId="1" fontId="59" fillId="8" borderId="34" xfId="0" applyNumberFormat="1" applyFont="1" applyFill="1" applyBorder="1" applyAlignment="1" applyProtection="1">
      <alignment horizontal="left" vertical="center" wrapText="1"/>
    </xf>
    <xf numFmtId="1" fontId="59" fillId="8" borderId="35" xfId="0" applyNumberFormat="1" applyFont="1" applyFill="1" applyBorder="1" applyAlignment="1" applyProtection="1">
      <alignment horizontal="left" vertical="center" wrapText="1"/>
    </xf>
    <xf numFmtId="10" fontId="21" fillId="5" borderId="3" xfId="0" applyNumberFormat="1" applyFont="1" applyFill="1" applyBorder="1" applyAlignment="1">
      <alignment horizontal="center" vertical="center" wrapText="1"/>
    </xf>
    <xf numFmtId="0" fontId="2" fillId="6"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10" fillId="3" borderId="3" xfId="0" applyNumberFormat="1" applyFont="1" applyFill="1" applyBorder="1" applyAlignment="1">
      <alignment horizontal="center" vertical="center" wrapText="1"/>
    </xf>
    <xf numFmtId="10" fontId="21" fillId="6"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6" fillId="8" borderId="33" xfId="0" applyFont="1" applyFill="1" applyBorder="1" applyAlignment="1">
      <alignment horizontal="left" vertical="center" wrapText="1"/>
    </xf>
    <xf numFmtId="0" fontId="46" fillId="8" borderId="34" xfId="0" applyFont="1" applyFill="1" applyBorder="1" applyAlignment="1">
      <alignment horizontal="left" vertical="center" wrapText="1"/>
    </xf>
    <xf numFmtId="0" fontId="46" fillId="8" borderId="35" xfId="0" applyFont="1" applyFill="1" applyBorder="1" applyAlignment="1">
      <alignment horizontal="left" vertical="center" wrapText="1"/>
    </xf>
    <xf numFmtId="0" fontId="46" fillId="8" borderId="36" xfId="0" applyFont="1" applyFill="1" applyBorder="1" applyAlignment="1">
      <alignment horizontal="left" vertical="center" wrapText="1"/>
    </xf>
    <xf numFmtId="0" fontId="46" fillId="8" borderId="0" xfId="0" applyFont="1" applyFill="1" applyBorder="1" applyAlignment="1">
      <alignment horizontal="left" vertical="center" wrapText="1"/>
    </xf>
    <xf numFmtId="0" fontId="46" fillId="8" borderId="37" xfId="0" applyFont="1" applyFill="1" applyBorder="1" applyAlignment="1">
      <alignment horizontal="left" vertical="center" wrapText="1"/>
    </xf>
    <xf numFmtId="0" fontId="46" fillId="8" borderId="38" xfId="0" applyFont="1" applyFill="1" applyBorder="1" applyAlignment="1">
      <alignment horizontal="left" vertical="center" wrapText="1"/>
    </xf>
    <xf numFmtId="0" fontId="46" fillId="8" borderId="39" xfId="0" applyFont="1" applyFill="1" applyBorder="1" applyAlignment="1">
      <alignment horizontal="left" vertical="center" wrapText="1"/>
    </xf>
    <xf numFmtId="0" fontId="46" fillId="8"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10" fontId="21" fillId="3"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46" fillId="7" borderId="29" xfId="0" applyFont="1" applyFill="1" applyBorder="1" applyAlignment="1">
      <alignment horizontal="center" vertical="center" wrapText="1"/>
    </xf>
    <xf numFmtId="0" fontId="46" fillId="7" borderId="30" xfId="0" applyFont="1" applyFill="1" applyBorder="1" applyAlignment="1">
      <alignment horizontal="center" vertical="center" wrapText="1"/>
    </xf>
    <xf numFmtId="0" fontId="31" fillId="15" borderId="19" xfId="0" applyFont="1" applyFill="1" applyBorder="1" applyAlignment="1">
      <alignment horizontal="center" vertical="center" wrapText="1"/>
    </xf>
    <xf numFmtId="0" fontId="31" fillId="15"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xf numFmtId="1" fontId="11" fillId="8"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4829">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FFFFFF"/>
      <color rgb="FF00863D"/>
      <color rgb="FFFF00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0.96153846153846156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3.8461538461538464E-2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29771680"/>
        <c:axId val="329770504"/>
      </c:lineChart>
      <c:catAx>
        <c:axId val="329771680"/>
        <c:scaling>
          <c:orientation val="minMax"/>
        </c:scaling>
        <c:delete val="0"/>
        <c:axPos val="b"/>
        <c:numFmt formatCode="General" sourceLinked="0"/>
        <c:majorTickMark val="out"/>
        <c:minorTickMark val="none"/>
        <c:tickLblPos val="nextTo"/>
        <c:txPr>
          <a:bodyPr/>
          <a:lstStyle/>
          <a:p>
            <a:pPr>
              <a:defRPr lang="en-US"/>
            </a:pPr>
            <a:endParaRPr lang="en-US"/>
          </a:p>
        </c:txPr>
        <c:crossAx val="329770504"/>
        <c:crosses val="autoZero"/>
        <c:auto val="1"/>
        <c:lblAlgn val="ctr"/>
        <c:lblOffset val="100"/>
        <c:noMultiLvlLbl val="0"/>
      </c:catAx>
      <c:valAx>
        <c:axId val="3297705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9771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0.94871794871794879</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5.128205128205128E-2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29773640"/>
        <c:axId val="329776384"/>
      </c:lineChart>
      <c:catAx>
        <c:axId val="329773640"/>
        <c:scaling>
          <c:orientation val="minMax"/>
        </c:scaling>
        <c:delete val="0"/>
        <c:axPos val="b"/>
        <c:numFmt formatCode="General" sourceLinked="0"/>
        <c:majorTickMark val="out"/>
        <c:minorTickMark val="none"/>
        <c:tickLblPos val="nextTo"/>
        <c:txPr>
          <a:bodyPr/>
          <a:lstStyle/>
          <a:p>
            <a:pPr>
              <a:defRPr lang="en-US"/>
            </a:pPr>
            <a:endParaRPr lang="en-US"/>
          </a:p>
        </c:txPr>
        <c:crossAx val="329776384"/>
        <c:crosses val="autoZero"/>
        <c:auto val="1"/>
        <c:lblAlgn val="ctr"/>
        <c:lblOffset val="100"/>
        <c:noMultiLvlLbl val="0"/>
      </c:catAx>
      <c:valAx>
        <c:axId val="3297763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97736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46057648"/>
        <c:axId val="446059608"/>
      </c:lineChart>
      <c:catAx>
        <c:axId val="446057648"/>
        <c:scaling>
          <c:orientation val="minMax"/>
        </c:scaling>
        <c:delete val="0"/>
        <c:axPos val="b"/>
        <c:majorTickMark val="out"/>
        <c:minorTickMark val="none"/>
        <c:tickLblPos val="nextTo"/>
        <c:txPr>
          <a:bodyPr/>
          <a:lstStyle/>
          <a:p>
            <a:pPr>
              <a:defRPr lang="en-US"/>
            </a:pPr>
            <a:endParaRPr lang="en-US"/>
          </a:p>
        </c:txPr>
        <c:crossAx val="446059608"/>
        <c:crosses val="autoZero"/>
        <c:auto val="1"/>
        <c:lblAlgn val="ctr"/>
        <c:lblOffset val="100"/>
        <c:noMultiLvlLbl val="0"/>
      </c:catAx>
      <c:valAx>
        <c:axId val="4460596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60576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46052552"/>
        <c:axId val="329771288"/>
      </c:lineChart>
      <c:catAx>
        <c:axId val="446052552"/>
        <c:scaling>
          <c:orientation val="minMax"/>
        </c:scaling>
        <c:delete val="0"/>
        <c:axPos val="b"/>
        <c:numFmt formatCode="General" sourceLinked="0"/>
        <c:majorTickMark val="out"/>
        <c:minorTickMark val="none"/>
        <c:tickLblPos val="nextTo"/>
        <c:txPr>
          <a:bodyPr/>
          <a:lstStyle/>
          <a:p>
            <a:pPr>
              <a:defRPr lang="en-US"/>
            </a:pPr>
            <a:endParaRPr lang="en-US"/>
          </a:p>
        </c:txPr>
        <c:crossAx val="329771288"/>
        <c:crosses val="autoZero"/>
        <c:auto val="1"/>
        <c:lblAlgn val="ctr"/>
        <c:lblOffset val="100"/>
        <c:noMultiLvlLbl val="0"/>
      </c:catAx>
      <c:valAx>
        <c:axId val="3297712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60525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b="1" i="0" u="sng" baseline="0">
                <a:effectLst/>
                <a:latin typeface="Arial" panose="020B0604020202020204" pitchFamily="34" charset="0"/>
                <a:cs typeface="Arial" panose="020B0604020202020204" pitchFamily="34" charset="0"/>
              </a:rPr>
              <a:t>HOUSING AND HOMELESSNESS </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0.91666666666666674</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8.3333333333333329E-2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29774424"/>
        <c:axId val="329775208"/>
      </c:lineChart>
      <c:catAx>
        <c:axId val="329774424"/>
        <c:scaling>
          <c:orientation val="minMax"/>
        </c:scaling>
        <c:delete val="0"/>
        <c:axPos val="b"/>
        <c:numFmt formatCode="General" sourceLinked="0"/>
        <c:majorTickMark val="out"/>
        <c:minorTickMark val="none"/>
        <c:tickLblPos val="nextTo"/>
        <c:txPr>
          <a:bodyPr/>
          <a:lstStyle/>
          <a:p>
            <a:pPr>
              <a:defRPr lang="en-US"/>
            </a:pPr>
            <a:endParaRPr lang="en-US"/>
          </a:p>
        </c:txPr>
        <c:crossAx val="329775208"/>
        <c:crosses val="autoZero"/>
        <c:auto val="1"/>
        <c:lblAlgn val="ctr"/>
        <c:lblOffset val="100"/>
        <c:noMultiLvlLbl val="0"/>
      </c:catAx>
      <c:valAx>
        <c:axId val="3297752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9774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0.875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0.125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47750784"/>
        <c:axId val="447756664"/>
      </c:lineChart>
      <c:catAx>
        <c:axId val="447750784"/>
        <c:scaling>
          <c:orientation val="minMax"/>
        </c:scaling>
        <c:delete val="0"/>
        <c:axPos val="b"/>
        <c:numFmt formatCode="General" sourceLinked="0"/>
        <c:majorTickMark val="out"/>
        <c:minorTickMark val="none"/>
        <c:tickLblPos val="nextTo"/>
        <c:txPr>
          <a:bodyPr/>
          <a:lstStyle/>
          <a:p>
            <a:pPr>
              <a:defRPr lang="en-US"/>
            </a:pPr>
            <a:endParaRPr lang="en-US"/>
          </a:p>
        </c:txPr>
        <c:crossAx val="447756664"/>
        <c:crosses val="autoZero"/>
        <c:auto val="1"/>
        <c:lblAlgn val="ctr"/>
        <c:lblOffset val="100"/>
        <c:noMultiLvlLbl val="0"/>
      </c:catAx>
      <c:valAx>
        <c:axId val="44775666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77507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37"/>
          <c:y val="2.7777777777793784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0.875</c:v>
                </c:pt>
                <c:pt idx="1">
                  <c:v>0</c:v>
                </c:pt>
                <c:pt idx="2">
                  <c:v>0.125</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0.91666666666666663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8.3333333333333329E-2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29768936"/>
        <c:axId val="329769720"/>
      </c:lineChart>
      <c:catAx>
        <c:axId val="329768936"/>
        <c:scaling>
          <c:orientation val="minMax"/>
        </c:scaling>
        <c:delete val="0"/>
        <c:axPos val="b"/>
        <c:numFmt formatCode="General" sourceLinked="0"/>
        <c:majorTickMark val="out"/>
        <c:minorTickMark val="none"/>
        <c:tickLblPos val="nextTo"/>
        <c:txPr>
          <a:bodyPr/>
          <a:lstStyle/>
          <a:p>
            <a:pPr>
              <a:defRPr lang="en-US"/>
            </a:pPr>
            <a:endParaRPr lang="en-US"/>
          </a:p>
        </c:txPr>
        <c:crossAx val="329769720"/>
        <c:crosses val="autoZero"/>
        <c:auto val="1"/>
        <c:lblAlgn val="ctr"/>
        <c:lblOffset val="100"/>
        <c:noMultiLvlLbl val="0"/>
      </c:catAx>
      <c:valAx>
        <c:axId val="3297697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97689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r>
              <a:rPr lang="en-US" sz="1800" b="1" i="0" u="none" strike="noStrike" baseline="0"/>
              <a:t> </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sz="1800" b="1" i="0" u="none" strike="noStrike" baseline="0"/>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29774816"/>
        <c:axId val="329770896"/>
      </c:lineChart>
      <c:catAx>
        <c:axId val="329774816"/>
        <c:scaling>
          <c:orientation val="minMax"/>
        </c:scaling>
        <c:delete val="0"/>
        <c:axPos val="b"/>
        <c:numFmt formatCode="General" sourceLinked="0"/>
        <c:majorTickMark val="out"/>
        <c:minorTickMark val="none"/>
        <c:tickLblPos val="nextTo"/>
        <c:txPr>
          <a:bodyPr/>
          <a:lstStyle/>
          <a:p>
            <a:pPr>
              <a:defRPr lang="en-US"/>
            </a:pPr>
            <a:endParaRPr lang="en-US"/>
          </a:p>
        </c:txPr>
        <c:crossAx val="329770896"/>
        <c:crosses val="autoZero"/>
        <c:auto val="1"/>
        <c:lblAlgn val="ctr"/>
        <c:lblOffset val="100"/>
        <c:noMultiLvlLbl val="0"/>
      </c:catAx>
      <c:valAx>
        <c:axId val="329770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97748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48814504"/>
        <c:axId val="448813328"/>
      </c:lineChart>
      <c:catAx>
        <c:axId val="448814504"/>
        <c:scaling>
          <c:orientation val="minMax"/>
        </c:scaling>
        <c:delete val="0"/>
        <c:axPos val="b"/>
        <c:numFmt formatCode="General" sourceLinked="0"/>
        <c:majorTickMark val="out"/>
        <c:minorTickMark val="none"/>
        <c:tickLblPos val="nextTo"/>
        <c:txPr>
          <a:bodyPr/>
          <a:lstStyle/>
          <a:p>
            <a:pPr>
              <a:defRPr lang="en-US"/>
            </a:pPr>
            <a:endParaRPr lang="en-US"/>
          </a:p>
        </c:txPr>
        <c:crossAx val="448813328"/>
        <c:crosses val="autoZero"/>
        <c:auto val="1"/>
        <c:lblAlgn val="ctr"/>
        <c:lblOffset val="100"/>
        <c:noMultiLvlLbl val="0"/>
      </c:catAx>
      <c:valAx>
        <c:axId val="44881332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88145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48812544"/>
        <c:axId val="448811760"/>
      </c:lineChart>
      <c:catAx>
        <c:axId val="448812544"/>
        <c:scaling>
          <c:orientation val="minMax"/>
        </c:scaling>
        <c:delete val="0"/>
        <c:axPos val="b"/>
        <c:numFmt formatCode="General" sourceLinked="0"/>
        <c:majorTickMark val="out"/>
        <c:minorTickMark val="none"/>
        <c:tickLblPos val="nextTo"/>
        <c:txPr>
          <a:bodyPr/>
          <a:lstStyle/>
          <a:p>
            <a:pPr>
              <a:defRPr lang="en-US"/>
            </a:pPr>
            <a:endParaRPr lang="en-US"/>
          </a:p>
        </c:txPr>
        <c:crossAx val="448811760"/>
        <c:crosses val="autoZero"/>
        <c:auto val="1"/>
        <c:lblAlgn val="ctr"/>
        <c:lblOffset val="100"/>
        <c:noMultiLvlLbl val="0"/>
      </c:catAx>
      <c:valAx>
        <c:axId val="44881176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88125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0.96153846153846156</c:v>
                </c:pt>
                <c:pt idx="1">
                  <c:v>0</c:v>
                </c:pt>
                <c:pt idx="2">
                  <c:v>3.8461538461538464E-2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0.90909090909090906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9.0909090909090912E-2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48815288"/>
        <c:axId val="448808624"/>
      </c:lineChart>
      <c:catAx>
        <c:axId val="448815288"/>
        <c:scaling>
          <c:orientation val="minMax"/>
        </c:scaling>
        <c:delete val="0"/>
        <c:axPos val="b"/>
        <c:numFmt formatCode="General" sourceLinked="0"/>
        <c:majorTickMark val="out"/>
        <c:minorTickMark val="none"/>
        <c:tickLblPos val="nextTo"/>
        <c:txPr>
          <a:bodyPr/>
          <a:lstStyle/>
          <a:p>
            <a:pPr>
              <a:defRPr lang="en-US"/>
            </a:pPr>
            <a:endParaRPr lang="en-US"/>
          </a:p>
        </c:txPr>
        <c:crossAx val="448808624"/>
        <c:crosses val="autoZero"/>
        <c:auto val="1"/>
        <c:lblAlgn val="ctr"/>
        <c:lblOffset val="100"/>
        <c:noMultiLvlLbl val="0"/>
      </c:catAx>
      <c:valAx>
        <c:axId val="44880862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88152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REGENERATION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0.94871794871794879</c:v>
                </c:pt>
                <c:pt idx="1">
                  <c:v>0</c:v>
                </c:pt>
                <c:pt idx="2">
                  <c:v>5.128205128205128E-2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128"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zoomScale="70" zoomScaleNormal="70" workbookViewId="0">
      <selection activeCell="A2" sqref="A2"/>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434</v>
      </c>
      <c r="B1" s="21"/>
      <c r="C1" s="12"/>
      <c r="D1" s="12"/>
      <c r="E1" s="12"/>
      <c r="F1" s="12"/>
      <c r="G1" s="12"/>
      <c r="H1" s="12"/>
      <c r="I1" s="12"/>
    </row>
    <row r="2" spans="1:9" s="13" customFormat="1" ht="27" customHeight="1" thickTop="1" thickBot="1">
      <c r="A2" s="19" t="s">
        <v>72</v>
      </c>
      <c r="B2" s="20"/>
      <c r="C2" s="17"/>
      <c r="D2" s="17"/>
      <c r="E2" s="17"/>
      <c r="F2" s="25" t="s">
        <v>50</v>
      </c>
      <c r="G2" s="18" t="s">
        <v>213</v>
      </c>
      <c r="H2" s="18" t="s">
        <v>214</v>
      </c>
      <c r="I2" s="18" t="s">
        <v>215</v>
      </c>
    </row>
    <row r="3" spans="1:9" s="13" customFormat="1" ht="27" customHeight="1" thickTop="1" thickBot="1">
      <c r="A3" s="19" t="s">
        <v>78</v>
      </c>
      <c r="B3" s="20"/>
      <c r="C3" s="17"/>
      <c r="D3" s="17"/>
      <c r="E3" s="17"/>
      <c r="F3" s="25" t="s">
        <v>68</v>
      </c>
      <c r="G3" s="25" t="s">
        <v>69</v>
      </c>
      <c r="H3" s="25" t="s">
        <v>70</v>
      </c>
      <c r="I3" s="25" t="s">
        <v>71</v>
      </c>
    </row>
    <row r="4" spans="1:9" s="13" customFormat="1" ht="27" customHeight="1" thickTop="1" thickBot="1">
      <c r="A4" s="19" t="s">
        <v>73</v>
      </c>
      <c r="B4" s="20"/>
      <c r="C4" s="20"/>
      <c r="D4" s="20"/>
      <c r="E4" s="20"/>
      <c r="F4" s="25" t="s">
        <v>51</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52</v>
      </c>
      <c r="D7" s="39" t="s">
        <v>58</v>
      </c>
      <c r="E7" s="37"/>
      <c r="F7" s="36"/>
      <c r="G7" s="40" t="s">
        <v>59</v>
      </c>
      <c r="H7" s="40" t="s">
        <v>60</v>
      </c>
    </row>
    <row r="8" spans="1:9" s="29" customFormat="1" ht="17.25" thickTop="1" thickBot="1">
      <c r="A8" s="447" t="s">
        <v>61</v>
      </c>
      <c r="B8" s="450" t="s">
        <v>53</v>
      </c>
      <c r="C8" s="27" t="s">
        <v>54</v>
      </c>
      <c r="D8" s="27" t="s">
        <v>54</v>
      </c>
      <c r="E8" s="28"/>
      <c r="F8" s="444" t="s">
        <v>76</v>
      </c>
      <c r="G8" s="27" t="s">
        <v>219</v>
      </c>
      <c r="H8" s="27" t="s">
        <v>219</v>
      </c>
    </row>
    <row r="9" spans="1:9" s="29" customFormat="1" ht="17.25" thickTop="1" thickBot="1">
      <c r="A9" s="448"/>
      <c r="B9" s="450"/>
      <c r="C9" s="27" t="s">
        <v>55</v>
      </c>
      <c r="D9" s="27" t="s">
        <v>55</v>
      </c>
      <c r="E9" s="28"/>
      <c r="F9" s="445"/>
      <c r="G9" s="27" t="s">
        <v>220</v>
      </c>
      <c r="H9" s="27" t="s">
        <v>220</v>
      </c>
    </row>
    <row r="10" spans="1:9" s="29" customFormat="1" ht="17.25" thickTop="1" thickBot="1">
      <c r="A10" s="448"/>
      <c r="B10" s="450"/>
      <c r="C10" s="27" t="s">
        <v>56</v>
      </c>
      <c r="D10" s="27" t="s">
        <v>56</v>
      </c>
      <c r="E10" s="28"/>
      <c r="F10" s="445"/>
      <c r="G10" s="27" t="s">
        <v>221</v>
      </c>
      <c r="H10" s="27" t="s">
        <v>221</v>
      </c>
    </row>
    <row r="11" spans="1:9" s="29" customFormat="1" ht="17.25" thickTop="1" thickBot="1">
      <c r="A11" s="448"/>
      <c r="B11" s="450"/>
      <c r="C11" s="27" t="s">
        <v>57</v>
      </c>
      <c r="D11" s="27" t="s">
        <v>57</v>
      </c>
      <c r="E11" s="28"/>
      <c r="F11" s="446"/>
      <c r="G11" s="27" t="s">
        <v>222</v>
      </c>
      <c r="H11" s="27" t="s">
        <v>222</v>
      </c>
    </row>
    <row r="12" spans="1:9" s="29" customFormat="1" ht="6" customHeight="1" thickTop="1" thickBot="1">
      <c r="A12" s="448"/>
      <c r="B12" s="26"/>
      <c r="C12" s="26"/>
      <c r="D12" s="26"/>
      <c r="E12" s="28"/>
      <c r="F12" s="26"/>
      <c r="G12" s="32"/>
      <c r="H12" s="32"/>
    </row>
    <row r="13" spans="1:9" s="29" customFormat="1" ht="17.25" thickTop="1" thickBot="1">
      <c r="A13" s="448"/>
      <c r="B13" s="450" t="s">
        <v>216</v>
      </c>
      <c r="C13" s="27" t="s">
        <v>54</v>
      </c>
      <c r="D13" s="27" t="s">
        <v>54</v>
      </c>
      <c r="E13" s="28"/>
      <c r="F13" s="444" t="s">
        <v>91</v>
      </c>
      <c r="G13" s="27" t="s">
        <v>219</v>
      </c>
      <c r="H13" s="27" t="s">
        <v>219</v>
      </c>
    </row>
    <row r="14" spans="1:9" s="29" customFormat="1" ht="17.25" thickTop="1" thickBot="1">
      <c r="A14" s="448"/>
      <c r="B14" s="450"/>
      <c r="C14" s="27" t="s">
        <v>55</v>
      </c>
      <c r="D14" s="27" t="s">
        <v>55</v>
      </c>
      <c r="E14" s="28"/>
      <c r="F14" s="445"/>
      <c r="G14" s="27" t="s">
        <v>220</v>
      </c>
      <c r="H14" s="27" t="s">
        <v>220</v>
      </c>
    </row>
    <row r="15" spans="1:9" s="29" customFormat="1" ht="17.25" thickTop="1" thickBot="1">
      <c r="A15" s="448"/>
      <c r="B15" s="450"/>
      <c r="C15" s="27" t="s">
        <v>56</v>
      </c>
      <c r="D15" s="27" t="s">
        <v>56</v>
      </c>
      <c r="E15" s="28"/>
      <c r="F15" s="445"/>
      <c r="G15" s="27" t="s">
        <v>221</v>
      </c>
      <c r="H15" s="27" t="s">
        <v>221</v>
      </c>
    </row>
    <row r="16" spans="1:9" s="29" customFormat="1" ht="17.25" thickTop="1" thickBot="1">
      <c r="A16" s="448"/>
      <c r="B16" s="450"/>
      <c r="C16" s="27" t="s">
        <v>57</v>
      </c>
      <c r="D16" s="27" t="s">
        <v>57</v>
      </c>
      <c r="E16" s="28"/>
      <c r="F16" s="446"/>
      <c r="G16" s="27" t="s">
        <v>222</v>
      </c>
      <c r="H16" s="27" t="s">
        <v>222</v>
      </c>
    </row>
    <row r="17" spans="1:8" s="29" customFormat="1" ht="6" customHeight="1" thickTop="1" thickBot="1">
      <c r="A17" s="448"/>
      <c r="B17" s="26"/>
      <c r="C17" s="26"/>
      <c r="D17" s="26"/>
      <c r="E17" s="28"/>
      <c r="F17" s="26"/>
      <c r="G17" s="26"/>
      <c r="H17" s="26"/>
    </row>
    <row r="18" spans="1:8" s="29" customFormat="1" ht="17.25" customHeight="1" thickTop="1" thickBot="1">
      <c r="A18" s="448"/>
      <c r="B18" s="450" t="s">
        <v>217</v>
      </c>
      <c r="C18" s="27" t="s">
        <v>54</v>
      </c>
      <c r="D18" s="27" t="s">
        <v>54</v>
      </c>
      <c r="E18" s="28"/>
      <c r="F18" s="440" t="s">
        <v>270</v>
      </c>
      <c r="G18" s="27" t="s">
        <v>219</v>
      </c>
      <c r="H18" s="27" t="s">
        <v>219</v>
      </c>
    </row>
    <row r="19" spans="1:8" s="29" customFormat="1" ht="17.25" thickTop="1" thickBot="1">
      <c r="A19" s="448"/>
      <c r="B19" s="450"/>
      <c r="C19" s="27" t="s">
        <v>55</v>
      </c>
      <c r="D19" s="27" t="s">
        <v>55</v>
      </c>
      <c r="E19" s="28"/>
      <c r="F19" s="440"/>
      <c r="G19" s="27" t="s">
        <v>220</v>
      </c>
      <c r="H19" s="27" t="s">
        <v>220</v>
      </c>
    </row>
    <row r="20" spans="1:8" s="29" customFormat="1" ht="17.25" thickTop="1" thickBot="1">
      <c r="A20" s="448"/>
      <c r="B20" s="450"/>
      <c r="C20" s="27" t="s">
        <v>56</v>
      </c>
      <c r="D20" s="27" t="s">
        <v>56</v>
      </c>
      <c r="E20" s="28"/>
      <c r="F20" s="440"/>
      <c r="G20" s="27" t="s">
        <v>221</v>
      </c>
      <c r="H20" s="27" t="s">
        <v>221</v>
      </c>
    </row>
    <row r="21" spans="1:8" s="29" customFormat="1" ht="17.25" thickTop="1" thickBot="1">
      <c r="A21" s="448"/>
      <c r="B21" s="450"/>
      <c r="C21" s="27" t="s">
        <v>57</v>
      </c>
      <c r="D21" s="27" t="s">
        <v>57</v>
      </c>
      <c r="E21" s="28"/>
      <c r="F21" s="440"/>
      <c r="G21" s="27" t="s">
        <v>222</v>
      </c>
      <c r="H21" s="27" t="s">
        <v>222</v>
      </c>
    </row>
    <row r="22" spans="1:8" s="29" customFormat="1" ht="6" customHeight="1" thickTop="1" thickBot="1">
      <c r="A22" s="448"/>
      <c r="B22" s="26"/>
      <c r="C22" s="26"/>
      <c r="D22" s="26"/>
      <c r="E22" s="28"/>
      <c r="F22" s="26"/>
      <c r="G22" s="26"/>
      <c r="H22" s="26"/>
    </row>
    <row r="23" spans="1:8" s="29" customFormat="1" ht="17.25" customHeight="1" thickTop="1" thickBot="1">
      <c r="A23" s="448"/>
      <c r="B23" s="450" t="s">
        <v>218</v>
      </c>
      <c r="C23" s="27" t="s">
        <v>54</v>
      </c>
      <c r="D23" s="27" t="s">
        <v>54</v>
      </c>
      <c r="E23" s="28"/>
      <c r="F23" s="440" t="s">
        <v>244</v>
      </c>
      <c r="G23" s="27" t="s">
        <v>219</v>
      </c>
      <c r="H23" s="27" t="s">
        <v>219</v>
      </c>
    </row>
    <row r="24" spans="1:8" s="29" customFormat="1" ht="17.25" thickTop="1" thickBot="1">
      <c r="A24" s="448"/>
      <c r="B24" s="450"/>
      <c r="C24" s="27" t="s">
        <v>55</v>
      </c>
      <c r="D24" s="27" t="s">
        <v>55</v>
      </c>
      <c r="E24" s="28"/>
      <c r="F24" s="440"/>
      <c r="G24" s="27" t="s">
        <v>220</v>
      </c>
      <c r="H24" s="27" t="s">
        <v>220</v>
      </c>
    </row>
    <row r="25" spans="1:8" s="29" customFormat="1" ht="17.25" thickTop="1" thickBot="1">
      <c r="A25" s="448"/>
      <c r="B25" s="450"/>
      <c r="C25" s="27" t="s">
        <v>56</v>
      </c>
      <c r="D25" s="27" t="s">
        <v>56</v>
      </c>
      <c r="E25" s="28"/>
      <c r="F25" s="440"/>
      <c r="G25" s="27" t="s">
        <v>221</v>
      </c>
      <c r="H25" s="27" t="s">
        <v>221</v>
      </c>
    </row>
    <row r="26" spans="1:8" s="29" customFormat="1" ht="17.25" thickTop="1" thickBot="1">
      <c r="A26" s="449"/>
      <c r="B26" s="450"/>
      <c r="C26" s="27" t="s">
        <v>57</v>
      </c>
      <c r="D26" s="27" t="s">
        <v>57</v>
      </c>
      <c r="E26" s="28"/>
      <c r="F26" s="440"/>
      <c r="G26" s="27" t="s">
        <v>222</v>
      </c>
      <c r="H26" s="27" t="s">
        <v>222</v>
      </c>
    </row>
    <row r="27" spans="1:8" ht="6" customHeight="1" thickTop="1" thickBot="1">
      <c r="A27" s="14"/>
      <c r="B27" s="14"/>
      <c r="C27" s="14"/>
      <c r="D27" s="14"/>
      <c r="E27" s="14"/>
      <c r="F27" s="26"/>
      <c r="G27" s="26"/>
      <c r="H27" s="26"/>
    </row>
    <row r="28" spans="1:8" ht="17.25" thickTop="1" thickBot="1">
      <c r="F28" s="440" t="s">
        <v>245</v>
      </c>
      <c r="G28" s="27" t="s">
        <v>219</v>
      </c>
      <c r="H28" s="27" t="s">
        <v>219</v>
      </c>
    </row>
    <row r="29" spans="1:8" ht="17.25" thickTop="1" thickBot="1">
      <c r="F29" s="440"/>
      <c r="G29" s="27" t="s">
        <v>220</v>
      </c>
      <c r="H29" s="27" t="s">
        <v>220</v>
      </c>
    </row>
    <row r="30" spans="1:8" ht="17.25" customHeight="1" thickTop="1" thickBot="1">
      <c r="A30" s="441" t="s">
        <v>234</v>
      </c>
      <c r="F30" s="440"/>
      <c r="G30" s="27" t="s">
        <v>221</v>
      </c>
      <c r="H30" s="27" t="s">
        <v>221</v>
      </c>
    </row>
    <row r="31" spans="1:8" ht="19.5" customHeight="1" thickTop="1" thickBot="1">
      <c r="A31" s="442"/>
      <c r="F31" s="440"/>
      <c r="G31" s="27" t="s">
        <v>222</v>
      </c>
      <c r="H31" s="27" t="s">
        <v>222</v>
      </c>
    </row>
    <row r="32" spans="1:8" ht="6" customHeight="1" thickTop="1" thickBot="1">
      <c r="A32" s="442"/>
      <c r="F32" s="26"/>
      <c r="G32" s="26"/>
      <c r="H32" s="26"/>
    </row>
    <row r="33" spans="1:8" ht="19.5" customHeight="1" thickTop="1" thickBot="1">
      <c r="A33" s="442"/>
      <c r="F33" s="440" t="s">
        <v>38</v>
      </c>
      <c r="G33" s="27" t="s">
        <v>219</v>
      </c>
      <c r="H33" s="27" t="s">
        <v>219</v>
      </c>
    </row>
    <row r="34" spans="1:8" ht="19.5" customHeight="1" thickTop="1" thickBot="1">
      <c r="A34" s="442"/>
      <c r="F34" s="440"/>
      <c r="G34" s="27" t="s">
        <v>220</v>
      </c>
      <c r="H34" s="27" t="s">
        <v>220</v>
      </c>
    </row>
    <row r="35" spans="1:8" ht="19.5" customHeight="1" thickTop="1" thickBot="1">
      <c r="A35" s="443"/>
      <c r="F35" s="440"/>
      <c r="G35" s="27" t="s">
        <v>221</v>
      </c>
      <c r="H35" s="27" t="s">
        <v>221</v>
      </c>
    </row>
    <row r="36" spans="1:8" ht="16.5" thickBot="1">
      <c r="F36" s="440"/>
      <c r="G36" s="27" t="s">
        <v>222</v>
      </c>
      <c r="H36" s="27" t="s">
        <v>222</v>
      </c>
    </row>
    <row r="37" spans="1:8" ht="6" customHeight="1" thickTop="1" thickBot="1">
      <c r="F37" s="26"/>
      <c r="G37" s="26"/>
      <c r="H37" s="26"/>
    </row>
    <row r="38" spans="1:8" ht="16.5" customHeight="1" thickTop="1" thickBot="1">
      <c r="F38" s="440" t="s">
        <v>271</v>
      </c>
      <c r="G38" s="27" t="s">
        <v>219</v>
      </c>
      <c r="H38" s="27" t="s">
        <v>219</v>
      </c>
    </row>
    <row r="39" spans="1:8" ht="17.25" thickTop="1" thickBot="1">
      <c r="F39" s="440"/>
      <c r="G39" s="27" t="s">
        <v>220</v>
      </c>
      <c r="H39" s="27" t="s">
        <v>220</v>
      </c>
    </row>
    <row r="40" spans="1:8" ht="17.25" thickTop="1" thickBot="1">
      <c r="F40" s="440"/>
      <c r="G40" s="27" t="s">
        <v>221</v>
      </c>
      <c r="H40" s="27" t="s">
        <v>221</v>
      </c>
    </row>
    <row r="41" spans="1:8" ht="17.25" thickTop="1" thickBot="1">
      <c r="F41" s="440"/>
      <c r="G41" s="27" t="s">
        <v>222</v>
      </c>
      <c r="H41" s="27" t="s">
        <v>222</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78" t="s">
        <v>437</v>
      </c>
      <c r="C2" s="480" t="s">
        <v>19</v>
      </c>
      <c r="D2" s="481"/>
      <c r="E2" s="482" t="s">
        <v>20</v>
      </c>
      <c r="F2" s="483"/>
      <c r="G2" s="484" t="s">
        <v>21</v>
      </c>
      <c r="H2" s="485"/>
    </row>
    <row r="3" spans="1:40" ht="50.25" customHeight="1" thickTop="1" thickBot="1">
      <c r="B3" s="479"/>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PRIORITY'!Q6+'3. % BY PRIORITY'!Q7</f>
        <v>0</v>
      </c>
      <c r="D5" s="167" t="e">
        <f>'3. % BY PRIORITY'!U6</f>
        <v>#DIV/0!</v>
      </c>
      <c r="E5" s="127">
        <f>'3. % BY PRIORITY'!Q9</f>
        <v>0</v>
      </c>
      <c r="F5" s="123" t="e">
        <f>'3. % BY PRIORITY'!U9</f>
        <v>#DIV/0!</v>
      </c>
      <c r="G5" s="128">
        <f>'3. % BY PRIORITY'!Q13+'3. % BY PRIORITY'!Q14</f>
        <v>0</v>
      </c>
      <c r="H5" s="125" t="e">
        <f>'3. % BY PRIORITY'!U13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PRIORITY'!Q28+'3. % BY PRIORITY'!Q29</f>
        <v>0</v>
      </c>
      <c r="D7" s="167" t="e">
        <f>'3. % BY PRIORITY'!U28</f>
        <v>#DIV/0!</v>
      </c>
      <c r="E7" s="129">
        <f>'3. % BY PRIORITY'!Q31</f>
        <v>0</v>
      </c>
      <c r="F7" s="123" t="e">
        <f>'3. % BY PRIORITY'!U31</f>
        <v>#DIV/0!</v>
      </c>
      <c r="G7" s="128">
        <f>'3. % BY PRIORITY'!Q35+'3. % BY PRIORITY'!Q36</f>
        <v>0</v>
      </c>
      <c r="H7" s="125" t="e">
        <f>'3. % BY PRIORITY'!U35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PRIORITY'!Q50+'3. % BY PRIORITY'!Q51</f>
        <v>0</v>
      </c>
      <c r="D8" s="167" t="e">
        <f>'3. % BY PRIORITY'!U50</f>
        <v>#DIV/0!</v>
      </c>
      <c r="E8" s="129">
        <f>'3. % BY PRIORITY'!Q53</f>
        <v>0</v>
      </c>
      <c r="F8" s="123" t="e">
        <f>'3. % BY PRIORITY'!U53</f>
        <v>#DIV/0!</v>
      </c>
      <c r="G8" s="128">
        <f>'3. % BY PRIORITY'!Q57+'3. % BY PRIORITY'!Q58</f>
        <v>0</v>
      </c>
      <c r="H8" s="125" t="e">
        <f>'3. % BY PRIORITY'!U57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PRIORITY'!Q72+'3. % BY PRIORITY'!Q73</f>
        <v>0</v>
      </c>
      <c r="D9" s="167" t="e">
        <f>'3. % BY PRIORITY'!U72</f>
        <v>#DIV/0!</v>
      </c>
      <c r="E9" s="129">
        <f>'3. % BY PRIORITY'!Q75</f>
        <v>0</v>
      </c>
      <c r="F9" s="123" t="e">
        <f>'3. % BY PRIORITY'!U75</f>
        <v>#DIV/0!</v>
      </c>
      <c r="G9" s="128">
        <f>'3. % BY PRIORITY'!Q79+'3. % BY PRIORITY'!Q80</f>
        <v>0</v>
      </c>
      <c r="H9" s="125" t="e">
        <f>'3. % BY PRIORITY'!U79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PORTFOLIO'!Q6+'5. % BY PORTFOLIO'!Q7</f>
        <v>0</v>
      </c>
      <c r="D11" s="167" t="e">
        <f>'5. % BY PORTFOLIO'!U6</f>
        <v>#DIV/0!</v>
      </c>
      <c r="E11" s="129">
        <f>'5. % BY PORTFOLIO'!Q9</f>
        <v>0</v>
      </c>
      <c r="F11" s="123" t="e">
        <f>'5. % BY PORTFOLIO'!U9</f>
        <v>#DIV/0!</v>
      </c>
      <c r="G11" s="128">
        <f>'5. % BY PORTFOLIO'!Q13+'5. % BY PORTFOLIO'!Q14</f>
        <v>0</v>
      </c>
      <c r="H11" s="125" t="e">
        <f>'5. % BY PORTFOLIO'!U13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PORTFOLIO'!Q29+'5. % BY PORTFOLIO'!Q30</f>
        <v>0</v>
      </c>
      <c r="D12" s="167" t="e">
        <f>'5. % BY PORTFOLIO'!U29</f>
        <v>#DIV/0!</v>
      </c>
      <c r="E12" s="130">
        <f>'5. % BY PORTFOLIO'!Q32</f>
        <v>0</v>
      </c>
      <c r="F12" s="123" t="e">
        <f>'5. % BY PORTFOLIO'!U32</f>
        <v>#DIV/0!</v>
      </c>
      <c r="G12" s="128">
        <f>'5. % BY PORTFOLIO'!Q36+'5. % BY PORTFOLIO'!Q37</f>
        <v>0</v>
      </c>
      <c r="H12" s="125" t="e">
        <f>'5. % BY PORTFOLIO'!U36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PORTFOLIO'!Q51+'5. % BY PORTFOLIO'!Q52</f>
        <v>0</v>
      </c>
      <c r="D13" s="167" t="e">
        <f>'5. % BY PORTFOLIO'!U51</f>
        <v>#DIV/0!</v>
      </c>
      <c r="E13" s="130">
        <f>'5. % BY PORTFOLIO'!Q54</f>
        <v>0</v>
      </c>
      <c r="F13" s="123" t="e">
        <f>'5. % BY PORTFOLIO'!U54</f>
        <v>#DIV/0!</v>
      </c>
      <c r="G13" s="128">
        <f>'5. % BY PORTFOLIO'!Q58+'5. % BY PORTFOLIO'!Q59</f>
        <v>0</v>
      </c>
      <c r="H13" s="125" t="e">
        <f>'5. % BY PORTFOLIO'!U58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PORTFOLIO'!Q73+'5. % BY PORTFOLIO'!Q74</f>
        <v>0</v>
      </c>
      <c r="D14" s="167" t="e">
        <f>'5. % BY PORTFOLIO'!U73</f>
        <v>#DIV/0!</v>
      </c>
      <c r="E14" s="130">
        <f>'5. % BY PORTFOLIO'!Q76</f>
        <v>0</v>
      </c>
      <c r="F14" s="123" t="e">
        <f>'5. % BY PORTFOLIO'!U76</f>
        <v>#DIV/0!</v>
      </c>
      <c r="G14" s="128">
        <f>'5. % BY PORTFOLIO'!Q80+'5. % BY PORTFOLIO'!Q81</f>
        <v>0</v>
      </c>
      <c r="H14" s="125" t="e">
        <f>'5. % BY PORTFOLIO'!U80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PORTFOLIO'!Q95+'5. % BY PORTFOLIO'!Q96</f>
        <v>0</v>
      </c>
      <c r="D15" s="167" t="e">
        <f>'5. % BY PORTFOLIO'!U95</f>
        <v>#DIV/0!</v>
      </c>
      <c r="E15" s="130">
        <f>'5. % BY PORTFOLIO'!Q98</f>
        <v>0</v>
      </c>
      <c r="F15" s="123" t="e">
        <f>'5. % BY PORTFOLIO'!U98</f>
        <v>#DIV/0!</v>
      </c>
      <c r="G15" s="128">
        <f>'5. % BY PORTFOLIO'!Q102+'5. % BY PORTFOLIO'!Q103</f>
        <v>0</v>
      </c>
      <c r="H15" s="125" t="e">
        <f>'5. % BY PORTFOLIO'!U102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PORTFOLIO'!Q117+'5. % BY PORTFOLIO'!Q118</f>
        <v>0</v>
      </c>
      <c r="D16" s="167" t="e">
        <f>'5. % BY PORTFOLIO'!U117</f>
        <v>#DIV/0!</v>
      </c>
      <c r="E16" s="130">
        <f>'5. % BY PORTFOLIO'!Q120</f>
        <v>0</v>
      </c>
      <c r="F16" s="123" t="e">
        <f>'5. % BY PORTFOLIO'!U120</f>
        <v>#DIV/0!</v>
      </c>
      <c r="G16" s="128">
        <f>'5. % BY PORTFOLIO'!Q124+'5. % BY PORTFOLIO'!Q125</f>
        <v>0</v>
      </c>
      <c r="H16" s="125" t="e">
        <f>'5. % BY PORTFOLIO'!U124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PORTFOLIO'!Q139+'5. % BY PORTFOLIO'!Q140</f>
        <v>0</v>
      </c>
      <c r="D17" s="167" t="e">
        <f>'5. % BY PORTFOLIO'!U139</f>
        <v>#DIV/0!</v>
      </c>
      <c r="E17" s="130">
        <f>'5. % BY PORTFOLIO'!Q142</f>
        <v>0</v>
      </c>
      <c r="F17" s="123" t="e">
        <f>'5. % BY PORTFOLIO'!U142</f>
        <v>#DIV/0!</v>
      </c>
      <c r="G17" s="128">
        <f>'5. % BY PORTFOLIO'!Q146+'5. % BY PORTFOLIO'!Q147</f>
        <v>0</v>
      </c>
      <c r="H17" s="125" t="e">
        <f>'5. % BY PORTFOLIO'!U146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78" t="s">
        <v>438</v>
      </c>
      <c r="C2" s="480" t="s">
        <v>19</v>
      </c>
      <c r="D2" s="481"/>
      <c r="E2" s="482" t="s">
        <v>20</v>
      </c>
      <c r="F2" s="483"/>
      <c r="G2" s="484" t="s">
        <v>21</v>
      </c>
      <c r="H2" s="485"/>
    </row>
    <row r="3" spans="1:40" ht="50.25" customHeight="1" thickTop="1" thickBot="1">
      <c r="B3" s="479"/>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PRIORITY'!X6+'3. % BY PRIORITY'!X7</f>
        <v>0</v>
      </c>
      <c r="D5" s="167" t="e">
        <f>'3. % BY PRIORITY'!AB6</f>
        <v>#DIV/0!</v>
      </c>
      <c r="E5" s="127">
        <f>'3. % BY PRIORITY'!X9+'3. % BY PRIORITY'!X10+'3. % BY PRIORITY'!X11</f>
        <v>0</v>
      </c>
      <c r="F5" s="123" t="e">
        <f>'3. % BY PRIORITY'!AB9</f>
        <v>#DIV/0!</v>
      </c>
      <c r="G5" s="128">
        <f>'3. % BY PRIORITY'!X13+'3. % BY PRIORITY'!X14</f>
        <v>0</v>
      </c>
      <c r="H5" s="125" t="e">
        <f>'3. % BY PRIORITY'!AB13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PRIORITY'!X28+'3. % BY PRIORITY'!X29</f>
        <v>0</v>
      </c>
      <c r="D7" s="167" t="e">
        <f>'3. % BY PRIORITY'!AB28</f>
        <v>#DIV/0!</v>
      </c>
      <c r="E7" s="129">
        <f>'3. % BY PRIORITY'!X31+'3. % BY PRIORITY'!X32+'3. % BY PRIORITY'!X33</f>
        <v>0</v>
      </c>
      <c r="F7" s="123" t="e">
        <f>'3. % BY PRIORITY'!AB31</f>
        <v>#DIV/0!</v>
      </c>
      <c r="G7" s="128">
        <f>'3. % BY PRIORITY'!X35+'3. % BY PRIORITY'!X36</f>
        <v>0</v>
      </c>
      <c r="H7" s="125" t="e">
        <f>'3. % BY PRIORITY'!AB35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PRIORITY'!X50+'3. % BY PRIORITY'!X51</f>
        <v>0</v>
      </c>
      <c r="D8" s="167" t="e">
        <f>'3. % BY PRIORITY'!AB50</f>
        <v>#DIV/0!</v>
      </c>
      <c r="E8" s="129">
        <f>'3. % BY PRIORITY'!X53+'3. % BY PRIORITY'!X54+'3. % BY PRIORITY'!X55</f>
        <v>0</v>
      </c>
      <c r="F8" s="123" t="e">
        <f>'3. % BY PRIORITY'!AB53</f>
        <v>#DIV/0!</v>
      </c>
      <c r="G8" s="128">
        <f>'3. % BY PRIORITY'!X57+'3. % BY PRIORITY'!X58</f>
        <v>0</v>
      </c>
      <c r="H8" s="125" t="e">
        <f>'3. % BY PRIORITY'!AB57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PRIORITY'!X72+'3. % BY PRIORITY'!X73</f>
        <v>0</v>
      </c>
      <c r="D9" s="167" t="e">
        <f>'3. % BY PRIORITY'!AB72</f>
        <v>#DIV/0!</v>
      </c>
      <c r="E9" s="129">
        <f>'3. % BY PRIORITY'!X75+'3. % BY PRIORITY'!X76+'3. % BY PRIORITY'!X77</f>
        <v>0</v>
      </c>
      <c r="F9" s="123" t="e">
        <f>'3. % BY PRIORITY'!AB75</f>
        <v>#DIV/0!</v>
      </c>
      <c r="G9" s="128">
        <f>'3. % BY PRIORITY'!X79+'3. % BY PRIORITY'!X80</f>
        <v>0</v>
      </c>
      <c r="H9" s="125" t="e">
        <f>'3. % BY PRIORITY'!AB79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PORTFOLIO'!X6+'5. % BY PORTFOLIO'!X7</f>
        <v>0</v>
      </c>
      <c r="D11" s="167" t="e">
        <f>'5. % BY PORTFOLIO'!AB6</f>
        <v>#DIV/0!</v>
      </c>
      <c r="E11" s="129">
        <f>'5. % BY PORTFOLIO'!X9+'5. % BY PORTFOLIO'!X10+'5. % BY PORTFOLIO'!X11</f>
        <v>0</v>
      </c>
      <c r="F11" s="123" t="e">
        <f>'5. % BY PORTFOLIO'!AB9</f>
        <v>#DIV/0!</v>
      </c>
      <c r="G11" s="128">
        <f>'5. % BY PORTFOLIO'!X13+'5. % BY PORTFOLIO'!X14</f>
        <v>0</v>
      </c>
      <c r="H11" s="125" t="e">
        <f>'5. % BY PORTFOLIO'!AB13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PORTFOLIO'!X29+'5. % BY PORTFOLIO'!X30</f>
        <v>0</v>
      </c>
      <c r="D12" s="167" t="e">
        <f>'5. % BY PORTFOLIO'!AB29</f>
        <v>#DIV/0!</v>
      </c>
      <c r="E12" s="130">
        <f>'5. % BY PORTFOLIO'!X32+'5. % BY PORTFOLIO'!X33+'5. % BY PORTFOLIO'!X34</f>
        <v>0</v>
      </c>
      <c r="F12" s="123" t="e">
        <f>'5. % BY PORTFOLIO'!AB32</f>
        <v>#DIV/0!</v>
      </c>
      <c r="G12" s="128">
        <f>'5. % BY PORTFOLIO'!X36+'5. % BY PORTFOLIO'!X37</f>
        <v>0</v>
      </c>
      <c r="H12" s="125" t="e">
        <f>'5. % BY PORTFOLIO'!AB36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PORTFOLIO'!X51+'5. % BY PORTFOLIO'!X52</f>
        <v>0</v>
      </c>
      <c r="D13" s="167" t="e">
        <f>'5. % BY PORTFOLIO'!AB51</f>
        <v>#DIV/0!</v>
      </c>
      <c r="E13" s="130">
        <f>'5. % BY PORTFOLIO'!X54+'5. % BY PORTFOLIO'!X55+'5. % BY PORTFOLIO'!X56</f>
        <v>0</v>
      </c>
      <c r="F13" s="123" t="e">
        <f>'5. % BY PORTFOLIO'!AB54</f>
        <v>#DIV/0!</v>
      </c>
      <c r="G13" s="128">
        <f>'5. % BY PORTFOLIO'!X58+'5. % BY PORTFOLIO'!X59</f>
        <v>0</v>
      </c>
      <c r="H13" s="125" t="e">
        <f>'5. % BY PORTFOLIO'!AB58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PORTFOLIO'!X73+'5. % BY PORTFOLIO'!X74</f>
        <v>0</v>
      </c>
      <c r="D14" s="167" t="e">
        <f>'5. % BY PORTFOLIO'!AB73</f>
        <v>#DIV/0!</v>
      </c>
      <c r="E14" s="130">
        <f>'5. % BY PORTFOLIO'!X76+'5. % BY PORTFOLIO'!X77+'5. % BY PORTFOLIO'!X78</f>
        <v>0</v>
      </c>
      <c r="F14" s="123" t="e">
        <f>'5. % BY PORTFOLIO'!AB76</f>
        <v>#DIV/0!</v>
      </c>
      <c r="G14" s="128">
        <f>'5. % BY PORTFOLIO'!X80+'5. % BY PORTFOLIO'!X81</f>
        <v>0</v>
      </c>
      <c r="H14" s="125" t="e">
        <f>'5. % BY PORTFOLIO'!AB80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PORTFOLIO'!X95+'5. % BY PORTFOLIO'!X96</f>
        <v>0</v>
      </c>
      <c r="D15" s="167" t="e">
        <f>'5. % BY PORTFOLIO'!AB95</f>
        <v>#DIV/0!</v>
      </c>
      <c r="E15" s="130">
        <f>'5. % BY PORTFOLIO'!X98+'5. % BY PORTFOLIO'!X99+'5. % BY PORTFOLIO'!X100</f>
        <v>0</v>
      </c>
      <c r="F15" s="123" t="e">
        <f>'5. % BY PORTFOLIO'!AB98</f>
        <v>#DIV/0!</v>
      </c>
      <c r="G15" s="128">
        <f>'5. % BY PORTFOLIO'!X102+'5. % BY PORTFOLIO'!X103</f>
        <v>0</v>
      </c>
      <c r="H15" s="125" t="e">
        <f>'5. % BY PORTFOLIO'!AB102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PORTFOLIO'!X117+'5. % BY PORTFOLIO'!X118</f>
        <v>0</v>
      </c>
      <c r="D16" s="167" t="e">
        <f>'5. % BY PORTFOLIO'!AB117</f>
        <v>#DIV/0!</v>
      </c>
      <c r="E16" s="130">
        <f>'5. % BY PORTFOLIO'!X120+'5. % BY PORTFOLIO'!X121+'5. % BY PORTFOLIO'!X122</f>
        <v>0</v>
      </c>
      <c r="F16" s="123" t="e">
        <f>'5. % BY PORTFOLIO'!AB120</f>
        <v>#DIV/0!</v>
      </c>
      <c r="G16" s="128">
        <f>'5. % BY PORTFOLIO'!X124+'5. % BY PORTFOLIO'!X125</f>
        <v>0</v>
      </c>
      <c r="H16" s="125" t="e">
        <f>'5. % BY PORTFOLIO'!AB124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PORTFOLIO'!X139+'5. % BY PORTFOLIO'!X140</f>
        <v>0</v>
      </c>
      <c r="D17" s="167" t="e">
        <f>'5. % BY PORTFOLIO'!AB139</f>
        <v>#DIV/0!</v>
      </c>
      <c r="E17" s="130">
        <f>'5. % BY PORTFOLIO'!X142+'5. % BY PORTFOLIO'!X143+'5. % BY PORTFOLIO'!X144</f>
        <v>0</v>
      </c>
      <c r="F17" s="123" t="e">
        <f>'5. % BY PORTFOLIO'!AB142</f>
        <v>#DIV/0!</v>
      </c>
      <c r="G17" s="128">
        <f>'5. % BY PORTFOLIO'!X146+'5. % BY PORTFOLIO'!X147</f>
        <v>0</v>
      </c>
      <c r="H17" s="125" t="e">
        <f>'5. % BY PORTFOLIO'!AB146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28" t="s">
        <v>62</v>
      </c>
    </row>
    <row r="2" spans="1:7" ht="24" customHeight="1">
      <c r="A2" s="486" t="s">
        <v>233</v>
      </c>
      <c r="B2" s="487"/>
      <c r="C2" s="487"/>
      <c r="D2" s="487"/>
      <c r="E2" s="487"/>
      <c r="F2" s="487"/>
      <c r="G2" s="488"/>
    </row>
    <row r="3" spans="1:7" ht="24" customHeight="1">
      <c r="A3" s="489"/>
      <c r="B3" s="490"/>
      <c r="C3" s="490"/>
      <c r="D3" s="490"/>
      <c r="E3" s="490"/>
      <c r="F3" s="490"/>
      <c r="G3" s="491"/>
    </row>
    <row r="4" spans="1:7" ht="24" customHeight="1" thickBot="1">
      <c r="A4" s="492"/>
      <c r="B4" s="493"/>
      <c r="C4" s="493"/>
      <c r="D4" s="493"/>
      <c r="E4" s="493"/>
      <c r="F4" s="493"/>
      <c r="G4" s="494"/>
    </row>
    <row r="5" spans="1:7">
      <c r="A5" s="228" t="s">
        <v>426</v>
      </c>
      <c r="B5" t="s">
        <v>274</v>
      </c>
    </row>
    <row r="7" spans="1:7">
      <c r="A7" s="228" t="s">
        <v>232</v>
      </c>
      <c r="B7" t="s">
        <v>275</v>
      </c>
    </row>
    <row r="8" spans="1:7">
      <c r="A8" s="230" t="s">
        <v>195</v>
      </c>
      <c r="B8" s="229">
        <v>14</v>
      </c>
    </row>
    <row r="9" spans="1:7">
      <c r="A9" s="384" t="s">
        <v>88</v>
      </c>
      <c r="B9" s="229">
        <v>1</v>
      </c>
    </row>
    <row r="10" spans="1:7">
      <c r="A10" s="384" t="s">
        <v>95</v>
      </c>
      <c r="B10" s="229">
        <v>7</v>
      </c>
    </row>
    <row r="11" spans="1:7">
      <c r="A11" s="384" t="s">
        <v>272</v>
      </c>
      <c r="B11" s="229">
        <v>6</v>
      </c>
    </row>
    <row r="12" spans="1:7">
      <c r="A12" s="230" t="s">
        <v>196</v>
      </c>
      <c r="B12" s="229">
        <v>50</v>
      </c>
    </row>
    <row r="13" spans="1:7">
      <c r="A13" s="384" t="s">
        <v>88</v>
      </c>
      <c r="B13" s="229">
        <v>12</v>
      </c>
    </row>
    <row r="14" spans="1:7">
      <c r="A14" s="384" t="s">
        <v>93</v>
      </c>
      <c r="B14" s="229">
        <v>7</v>
      </c>
    </row>
    <row r="15" spans="1:7">
      <c r="A15" s="384" t="s">
        <v>273</v>
      </c>
      <c r="B15" s="229">
        <v>4</v>
      </c>
    </row>
    <row r="16" spans="1:7">
      <c r="A16" s="384" t="s">
        <v>77</v>
      </c>
      <c r="B16" s="229">
        <v>5</v>
      </c>
    </row>
    <row r="17" spans="1:2">
      <c r="A17" s="384" t="s">
        <v>95</v>
      </c>
      <c r="B17" s="229">
        <v>8</v>
      </c>
    </row>
    <row r="18" spans="1:2">
      <c r="A18" s="384" t="s">
        <v>272</v>
      </c>
      <c r="B18" s="229">
        <v>7</v>
      </c>
    </row>
    <row r="19" spans="1:2">
      <c r="A19" s="384" t="s">
        <v>5</v>
      </c>
      <c r="B19" s="229">
        <v>7</v>
      </c>
    </row>
    <row r="20" spans="1:2">
      <c r="A20" s="230" t="s">
        <v>194</v>
      </c>
      <c r="B20" s="229">
        <v>58</v>
      </c>
    </row>
    <row r="21" spans="1:2">
      <c r="A21" s="384" t="s">
        <v>88</v>
      </c>
      <c r="B21" s="229">
        <v>7</v>
      </c>
    </row>
    <row r="22" spans="1:2">
      <c r="A22" s="384" t="s">
        <v>93</v>
      </c>
      <c r="B22" s="229">
        <v>8</v>
      </c>
    </row>
    <row r="23" spans="1:2">
      <c r="A23" s="384" t="s">
        <v>273</v>
      </c>
      <c r="B23" s="229">
        <v>13</v>
      </c>
    </row>
    <row r="24" spans="1:2">
      <c r="A24" s="384" t="s">
        <v>77</v>
      </c>
      <c r="B24" s="229">
        <v>15</v>
      </c>
    </row>
    <row r="25" spans="1:2">
      <c r="A25" s="384" t="s">
        <v>95</v>
      </c>
      <c r="B25" s="229">
        <v>5</v>
      </c>
    </row>
    <row r="26" spans="1:2">
      <c r="A26" s="384" t="s">
        <v>272</v>
      </c>
      <c r="B26" s="229">
        <v>3</v>
      </c>
    </row>
    <row r="27" spans="1:2">
      <c r="A27" s="384" t="s">
        <v>5</v>
      </c>
      <c r="B27" s="229">
        <v>7</v>
      </c>
    </row>
    <row r="28" spans="1:2">
      <c r="A28" s="230" t="s">
        <v>230</v>
      </c>
      <c r="B28" s="229"/>
    </row>
    <row r="29" spans="1:2">
      <c r="A29" s="384" t="s">
        <v>230</v>
      </c>
      <c r="B29" s="229"/>
    </row>
    <row r="30" spans="1:2">
      <c r="A30" s="230" t="s">
        <v>231</v>
      </c>
      <c r="B30" s="229">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91"/>
  <sheetViews>
    <sheetView tabSelected="1" zoomScale="70" zoomScaleNormal="70" zoomScaleSheetLayoutView="30" workbookViewId="0">
      <pane xSplit="5" ySplit="3" topLeftCell="F56" activePane="bottomRight" state="frozen"/>
      <selection pane="topRight" activeCell="G1" sqref="G1"/>
      <selection pane="bottomLeft" activeCell="A3" sqref="A3"/>
      <selection pane="bottomRight" activeCell="B56" sqref="B55:B56"/>
    </sheetView>
  </sheetViews>
  <sheetFormatPr defaultColWidth="9.140625" defaultRowHeight="15.75"/>
  <cols>
    <col min="1" max="1" width="12.7109375" style="138" customWidth="1"/>
    <col min="2" max="2" width="18.85546875" style="43" customWidth="1"/>
    <col min="3" max="3" width="37" style="132" customWidth="1"/>
    <col min="4" max="4" width="37" style="133" customWidth="1"/>
    <col min="5" max="5" width="26.5703125" style="43" hidden="1" customWidth="1"/>
    <col min="6" max="7" width="39.7109375" style="132" customWidth="1"/>
    <col min="8" max="8" width="22.5703125" style="342" customWidth="1"/>
    <col min="9" max="9" width="39.7109375" style="132" customWidth="1"/>
    <col min="10" max="10" width="51.7109375" style="45" hidden="1" customWidth="1"/>
    <col min="11" max="12" width="39.7109375" style="45" hidden="1" customWidth="1"/>
    <col min="13" max="13" width="22.5703125" style="131" hidden="1" customWidth="1"/>
    <col min="14" max="14" width="52.5703125" style="45" hidden="1" customWidth="1"/>
    <col min="15" max="15" width="52.42578125" style="243" hidden="1" customWidth="1"/>
    <col min="16" max="17" width="41.85546875" style="243" hidden="1" customWidth="1"/>
    <col min="18" max="18" width="20.85546875" style="45" hidden="1" customWidth="1"/>
    <col min="19" max="19" width="66" style="355" hidden="1" customWidth="1"/>
    <col min="20" max="21" width="47.42578125" style="243" hidden="1" customWidth="1"/>
    <col min="22" max="22" width="25.28515625" style="131" hidden="1" customWidth="1"/>
    <col min="23" max="23" width="35.85546875" style="429" hidden="1" customWidth="1"/>
    <col min="24" max="24" width="22.140625" style="133" hidden="1" customWidth="1"/>
    <col min="25" max="26" width="22.140625" style="43" customWidth="1"/>
    <col min="27" max="27" width="23.5703125" style="133" hidden="1" customWidth="1"/>
    <col min="28" max="28" width="9.140625" style="245" hidden="1" customWidth="1"/>
    <col min="29" max="38" width="9.140625" style="322" customWidth="1"/>
    <col min="39" max="47" width="9.140625" style="322"/>
    <col min="48" max="16384" width="9.140625" style="43"/>
  </cols>
  <sheetData>
    <row r="1" spans="1:51" s="322" customFormat="1" ht="19.5" thickBot="1">
      <c r="A1" s="225" t="s">
        <v>62</v>
      </c>
      <c r="C1" s="323"/>
      <c r="D1" s="324"/>
      <c r="F1" s="323"/>
      <c r="G1" s="323"/>
      <c r="H1" s="341"/>
      <c r="I1" s="323"/>
      <c r="J1" s="44"/>
      <c r="K1" s="44"/>
      <c r="L1" s="44"/>
      <c r="M1" s="325"/>
      <c r="N1" s="44"/>
      <c r="O1" s="326"/>
      <c r="P1" s="326"/>
      <c r="Q1" s="326"/>
      <c r="R1" s="44"/>
      <c r="S1" s="354"/>
      <c r="T1" s="326"/>
      <c r="U1" s="326"/>
      <c r="V1" s="325"/>
      <c r="W1" s="415"/>
      <c r="X1" s="324"/>
      <c r="AA1" s="324"/>
      <c r="AB1" s="327"/>
    </row>
    <row r="2" spans="1:51" ht="48.75" customHeight="1" thickTop="1">
      <c r="A2" s="451" t="s">
        <v>229</v>
      </c>
      <c r="B2" s="452"/>
      <c r="C2" s="452"/>
      <c r="D2" s="453"/>
      <c r="E2" s="322"/>
      <c r="F2" s="323"/>
      <c r="G2" s="323"/>
      <c r="H2" s="341"/>
      <c r="I2" s="323"/>
      <c r="J2" s="44"/>
      <c r="K2" s="44"/>
      <c r="L2" s="44"/>
      <c r="M2" s="325"/>
      <c r="N2" s="44"/>
      <c r="O2" s="326"/>
      <c r="P2" s="326"/>
      <c r="Q2" s="326"/>
      <c r="R2" s="44"/>
      <c r="S2" s="354"/>
      <c r="T2" s="326"/>
      <c r="U2" s="326"/>
      <c r="V2" s="325"/>
      <c r="W2" s="415"/>
      <c r="X2" s="324"/>
      <c r="Y2" s="322"/>
      <c r="Z2" s="322"/>
      <c r="AA2" s="324"/>
      <c r="AB2" s="327"/>
      <c r="AV2" s="322"/>
      <c r="AW2" s="322"/>
      <c r="AX2" s="322"/>
      <c r="AY2" s="322"/>
    </row>
    <row r="3" spans="1:51" s="55" customFormat="1" ht="47.25">
      <c r="A3" s="329" t="s">
        <v>212</v>
      </c>
      <c r="B3" s="330" t="s">
        <v>104</v>
      </c>
      <c r="C3" s="331" t="s">
        <v>0</v>
      </c>
      <c r="D3" s="330" t="s">
        <v>433</v>
      </c>
      <c r="E3" s="330" t="s">
        <v>89</v>
      </c>
      <c r="F3" s="330" t="s">
        <v>422</v>
      </c>
      <c r="G3" s="330" t="s">
        <v>264</v>
      </c>
      <c r="H3" s="330" t="s">
        <v>87</v>
      </c>
      <c r="I3" s="330" t="s">
        <v>240</v>
      </c>
      <c r="J3" s="330" t="s">
        <v>246</v>
      </c>
      <c r="K3" s="330" t="s">
        <v>423</v>
      </c>
      <c r="L3" s="330" t="s">
        <v>223</v>
      </c>
      <c r="M3" s="330" t="s">
        <v>7</v>
      </c>
      <c r="N3" s="330" t="s">
        <v>224</v>
      </c>
      <c r="O3" s="330" t="s">
        <v>424</v>
      </c>
      <c r="P3" s="330" t="s">
        <v>425</v>
      </c>
      <c r="Q3" s="330" t="s">
        <v>235</v>
      </c>
      <c r="R3" s="330" t="s">
        <v>8</v>
      </c>
      <c r="S3" s="330" t="s">
        <v>241</v>
      </c>
      <c r="T3" s="330" t="s">
        <v>247</v>
      </c>
      <c r="U3" s="330" t="s">
        <v>426</v>
      </c>
      <c r="V3" s="330" t="s">
        <v>74</v>
      </c>
      <c r="W3" s="330" t="s">
        <v>242</v>
      </c>
      <c r="X3" s="330" t="s">
        <v>3</v>
      </c>
      <c r="Y3" s="330" t="s">
        <v>67</v>
      </c>
      <c r="Z3" s="330" t="s">
        <v>4</v>
      </c>
      <c r="AA3" s="330" t="s">
        <v>90</v>
      </c>
      <c r="AB3" s="329" t="s">
        <v>92</v>
      </c>
      <c r="AC3" s="146"/>
      <c r="AD3" s="146"/>
      <c r="AE3" s="146"/>
      <c r="AF3" s="146"/>
      <c r="AG3" s="146"/>
      <c r="AH3" s="146"/>
      <c r="AI3" s="146"/>
      <c r="AJ3" s="146"/>
      <c r="AK3" s="146"/>
      <c r="AL3" s="146"/>
      <c r="AM3" s="146"/>
      <c r="AN3" s="146"/>
      <c r="AO3" s="146"/>
      <c r="AP3" s="146"/>
      <c r="AQ3" s="146"/>
      <c r="AR3" s="146"/>
      <c r="AS3" s="146"/>
      <c r="AT3" s="146"/>
      <c r="AU3" s="146"/>
    </row>
    <row r="4" spans="1:51" s="247" customFormat="1" ht="21">
      <c r="A4" s="332" t="s">
        <v>209</v>
      </c>
      <c r="B4" s="385"/>
      <c r="C4" s="387"/>
      <c r="D4" s="385"/>
      <c r="E4" s="385"/>
      <c r="F4" s="385"/>
      <c r="G4" s="385"/>
      <c r="H4" s="385"/>
      <c r="I4" s="385"/>
      <c r="J4" s="385"/>
      <c r="K4" s="385"/>
      <c r="L4" s="385"/>
      <c r="M4" s="385"/>
      <c r="N4" s="385"/>
      <c r="O4" s="388"/>
      <c r="P4" s="388"/>
      <c r="Q4" s="388"/>
      <c r="R4" s="385"/>
      <c r="S4" s="388"/>
      <c r="T4" s="426"/>
      <c r="U4" s="388"/>
      <c r="V4" s="385"/>
      <c r="W4" s="385"/>
      <c r="X4" s="385"/>
      <c r="Y4" s="385"/>
      <c r="Z4" s="385"/>
      <c r="AA4" s="385"/>
      <c r="AB4" s="389">
        <v>1</v>
      </c>
      <c r="AC4" s="390"/>
      <c r="AD4" s="390"/>
      <c r="AE4" s="390"/>
      <c r="AF4" s="390"/>
      <c r="AG4" s="390"/>
      <c r="AH4" s="390"/>
      <c r="AI4" s="390"/>
      <c r="AJ4" s="390"/>
      <c r="AK4" s="390"/>
      <c r="AL4" s="390"/>
      <c r="AM4" s="390"/>
      <c r="AN4" s="390"/>
      <c r="AO4" s="390"/>
      <c r="AP4" s="390"/>
      <c r="AQ4" s="390"/>
      <c r="AR4" s="390"/>
      <c r="AS4" s="390"/>
      <c r="AT4" s="390"/>
      <c r="AU4" s="390"/>
    </row>
    <row r="5" spans="1:51" ht="103.5" customHeight="1">
      <c r="A5" s="187" t="s">
        <v>108</v>
      </c>
      <c r="B5" s="186" t="s">
        <v>101</v>
      </c>
      <c r="C5" s="166" t="s">
        <v>276</v>
      </c>
      <c r="D5" s="337" t="s">
        <v>277</v>
      </c>
      <c r="E5" s="136">
        <v>43497</v>
      </c>
      <c r="F5" s="357"/>
      <c r="G5" s="357"/>
      <c r="H5" s="353" t="s">
        <v>43</v>
      </c>
      <c r="I5" s="357" t="s">
        <v>546</v>
      </c>
      <c r="J5" s="358"/>
      <c r="K5" s="358"/>
      <c r="L5" s="358"/>
      <c r="M5" s="134" t="s">
        <v>44</v>
      </c>
      <c r="N5" s="358"/>
      <c r="O5" s="356"/>
      <c r="P5" s="356"/>
      <c r="Q5" s="356"/>
      <c r="R5" s="134" t="s">
        <v>44</v>
      </c>
      <c r="S5" s="383"/>
      <c r="T5" s="416"/>
      <c r="U5" s="416"/>
      <c r="V5" s="134" t="s">
        <v>46</v>
      </c>
      <c r="W5" s="420"/>
      <c r="X5" s="135" t="s">
        <v>194</v>
      </c>
      <c r="Y5" s="164" t="s">
        <v>77</v>
      </c>
      <c r="Z5" s="164" t="s">
        <v>329</v>
      </c>
      <c r="AA5" s="360" t="s">
        <v>400</v>
      </c>
      <c r="AB5" s="246">
        <v>2</v>
      </c>
    </row>
    <row r="6" spans="1:51" ht="103.5" customHeight="1">
      <c r="A6" s="187" t="s">
        <v>109</v>
      </c>
      <c r="B6" s="186" t="s">
        <v>101</v>
      </c>
      <c r="C6" s="166" t="s">
        <v>278</v>
      </c>
      <c r="D6" s="337" t="s">
        <v>470</v>
      </c>
      <c r="E6" s="136">
        <v>43282</v>
      </c>
      <c r="F6" s="357" t="s">
        <v>547</v>
      </c>
      <c r="G6" s="357"/>
      <c r="H6" s="353" t="s">
        <v>41</v>
      </c>
      <c r="I6" s="357"/>
      <c r="J6" s="358"/>
      <c r="K6" s="358"/>
      <c r="L6" s="358"/>
      <c r="M6" s="134" t="s">
        <v>44</v>
      </c>
      <c r="N6" s="358"/>
      <c r="O6" s="356"/>
      <c r="P6" s="356"/>
      <c r="Q6" s="356"/>
      <c r="R6" s="134" t="s">
        <v>44</v>
      </c>
      <c r="S6" s="383"/>
      <c r="T6" s="416"/>
      <c r="U6" s="416"/>
      <c r="V6" s="134" t="s">
        <v>46</v>
      </c>
      <c r="W6" s="420"/>
      <c r="X6" s="135" t="s">
        <v>194</v>
      </c>
      <c r="Y6" s="164" t="s">
        <v>77</v>
      </c>
      <c r="Z6" s="164" t="s">
        <v>329</v>
      </c>
      <c r="AA6" s="360" t="s">
        <v>400</v>
      </c>
      <c r="AB6" s="246">
        <v>3</v>
      </c>
    </row>
    <row r="7" spans="1:51" ht="103.5" customHeight="1">
      <c r="A7" s="187" t="s">
        <v>110</v>
      </c>
      <c r="B7" s="186" t="s">
        <v>101</v>
      </c>
      <c r="C7" s="166" t="s">
        <v>279</v>
      </c>
      <c r="D7" s="337" t="s">
        <v>471</v>
      </c>
      <c r="E7" s="136">
        <v>43525</v>
      </c>
      <c r="F7" s="357" t="s">
        <v>548</v>
      </c>
      <c r="G7" s="357"/>
      <c r="H7" s="353" t="s">
        <v>41</v>
      </c>
      <c r="I7" s="357"/>
      <c r="J7" s="358"/>
      <c r="K7" s="380"/>
      <c r="L7" s="358"/>
      <c r="M7" s="134" t="s">
        <v>44</v>
      </c>
      <c r="N7" s="358"/>
      <c r="O7" s="356"/>
      <c r="P7" s="356"/>
      <c r="Q7" s="356"/>
      <c r="R7" s="134" t="s">
        <v>44</v>
      </c>
      <c r="S7" s="383"/>
      <c r="T7" s="416"/>
      <c r="U7" s="416"/>
      <c r="V7" s="134" t="s">
        <v>46</v>
      </c>
      <c r="W7" s="420"/>
      <c r="X7" s="135" t="s">
        <v>194</v>
      </c>
      <c r="Y7" s="164" t="s">
        <v>77</v>
      </c>
      <c r="Z7" s="164" t="s">
        <v>329</v>
      </c>
      <c r="AA7" s="360" t="s">
        <v>400</v>
      </c>
      <c r="AB7" s="246">
        <v>4</v>
      </c>
    </row>
    <row r="8" spans="1:51" ht="90">
      <c r="A8" s="187" t="s">
        <v>111</v>
      </c>
      <c r="B8" s="186" t="s">
        <v>101</v>
      </c>
      <c r="C8" s="166" t="s">
        <v>280</v>
      </c>
      <c r="D8" s="337" t="s">
        <v>445</v>
      </c>
      <c r="E8" s="136">
        <v>43525</v>
      </c>
      <c r="F8" s="357" t="s">
        <v>549</v>
      </c>
      <c r="G8" s="357"/>
      <c r="H8" s="353" t="s">
        <v>41</v>
      </c>
      <c r="I8" s="357"/>
      <c r="J8" s="358"/>
      <c r="K8" s="358"/>
      <c r="L8" s="358"/>
      <c r="M8" s="134" t="s">
        <v>44</v>
      </c>
      <c r="N8" s="358"/>
      <c r="O8" s="356"/>
      <c r="P8" s="356"/>
      <c r="Q8" s="356"/>
      <c r="R8" s="134" t="s">
        <v>44</v>
      </c>
      <c r="S8" s="383"/>
      <c r="T8" s="416"/>
      <c r="U8" s="416"/>
      <c r="V8" s="134" t="s">
        <v>46</v>
      </c>
      <c r="W8" s="420"/>
      <c r="X8" s="135" t="s">
        <v>194</v>
      </c>
      <c r="Y8" s="164" t="s">
        <v>77</v>
      </c>
      <c r="Z8" s="164" t="s">
        <v>329</v>
      </c>
      <c r="AA8" s="360" t="s">
        <v>400</v>
      </c>
      <c r="AB8" s="246">
        <v>5</v>
      </c>
    </row>
    <row r="9" spans="1:51" ht="103.5" customHeight="1">
      <c r="A9" s="187" t="s">
        <v>112</v>
      </c>
      <c r="B9" s="186" t="s">
        <v>101</v>
      </c>
      <c r="C9" s="166" t="s">
        <v>248</v>
      </c>
      <c r="D9" s="337" t="s">
        <v>472</v>
      </c>
      <c r="E9" s="136">
        <v>43525</v>
      </c>
      <c r="F9" s="357" t="s">
        <v>616</v>
      </c>
      <c r="G9" s="357"/>
      <c r="H9" s="353" t="s">
        <v>41</v>
      </c>
      <c r="I9" s="357"/>
      <c r="J9" s="358"/>
      <c r="K9" s="358"/>
      <c r="L9" s="358"/>
      <c r="M9" s="134" t="s">
        <v>44</v>
      </c>
      <c r="N9" s="358"/>
      <c r="O9" s="356"/>
      <c r="P9" s="356"/>
      <c r="Q9" s="356"/>
      <c r="R9" s="134" t="s">
        <v>44</v>
      </c>
      <c r="S9" s="356"/>
      <c r="T9" s="416"/>
      <c r="U9" s="416"/>
      <c r="V9" s="134" t="s">
        <v>46</v>
      </c>
      <c r="W9" s="420"/>
      <c r="X9" s="135" t="s">
        <v>194</v>
      </c>
      <c r="Y9" s="164" t="s">
        <v>77</v>
      </c>
      <c r="Z9" s="164" t="s">
        <v>329</v>
      </c>
      <c r="AA9" s="360" t="s">
        <v>400</v>
      </c>
      <c r="AB9" s="246">
        <v>6</v>
      </c>
    </row>
    <row r="10" spans="1:51" ht="103.5" customHeight="1">
      <c r="A10" s="187" t="s">
        <v>113</v>
      </c>
      <c r="B10" s="186" t="s">
        <v>101</v>
      </c>
      <c r="C10" s="166" t="s">
        <v>248</v>
      </c>
      <c r="D10" s="337" t="s">
        <v>473</v>
      </c>
      <c r="E10" s="136">
        <v>43344</v>
      </c>
      <c r="F10" s="357" t="s">
        <v>550</v>
      </c>
      <c r="G10" s="357"/>
      <c r="H10" s="353" t="s">
        <v>41</v>
      </c>
      <c r="I10" s="357"/>
      <c r="J10" s="358"/>
      <c r="K10" s="358"/>
      <c r="L10" s="358"/>
      <c r="M10" s="134" t="s">
        <v>44</v>
      </c>
      <c r="N10" s="358"/>
      <c r="O10" s="356"/>
      <c r="P10" s="356"/>
      <c r="Q10" s="356"/>
      <c r="R10" s="134" t="s">
        <v>44</v>
      </c>
      <c r="S10" s="383"/>
      <c r="T10" s="416"/>
      <c r="U10" s="416"/>
      <c r="V10" s="134" t="s">
        <v>46</v>
      </c>
      <c r="W10" s="420"/>
      <c r="X10" s="135" t="s">
        <v>194</v>
      </c>
      <c r="Y10" s="164" t="s">
        <v>77</v>
      </c>
      <c r="Z10" s="164" t="s">
        <v>329</v>
      </c>
      <c r="AA10" s="360" t="s">
        <v>400</v>
      </c>
      <c r="AB10" s="246">
        <v>7</v>
      </c>
    </row>
    <row r="11" spans="1:51" ht="103.5" customHeight="1">
      <c r="A11" s="187" t="s">
        <v>114</v>
      </c>
      <c r="B11" s="186" t="s">
        <v>100</v>
      </c>
      <c r="C11" s="166" t="s">
        <v>248</v>
      </c>
      <c r="D11" s="337" t="s">
        <v>462</v>
      </c>
      <c r="E11" s="136">
        <v>43525</v>
      </c>
      <c r="F11" s="357"/>
      <c r="G11" s="357"/>
      <c r="H11" s="353" t="s">
        <v>43</v>
      </c>
      <c r="I11" s="357"/>
      <c r="J11" s="358"/>
      <c r="K11" s="358"/>
      <c r="L11" s="358"/>
      <c r="M11" s="134" t="s">
        <v>44</v>
      </c>
      <c r="N11" s="358"/>
      <c r="O11" s="356"/>
      <c r="P11" s="356"/>
      <c r="Q11" s="356"/>
      <c r="R11" s="134" t="s">
        <v>44</v>
      </c>
      <c r="S11" s="383"/>
      <c r="T11" s="356"/>
      <c r="U11" s="416"/>
      <c r="V11" s="134" t="s">
        <v>46</v>
      </c>
      <c r="W11" s="420"/>
      <c r="X11" s="135" t="s">
        <v>194</v>
      </c>
      <c r="Y11" s="164" t="s">
        <v>77</v>
      </c>
      <c r="Z11" s="164" t="s">
        <v>329</v>
      </c>
      <c r="AA11" s="360" t="s">
        <v>401</v>
      </c>
      <c r="AB11" s="246">
        <v>8</v>
      </c>
    </row>
    <row r="12" spans="1:51" ht="103.5" customHeight="1">
      <c r="A12" s="187" t="s">
        <v>115</v>
      </c>
      <c r="B12" s="186" t="s">
        <v>329</v>
      </c>
      <c r="C12" s="166" t="s">
        <v>248</v>
      </c>
      <c r="D12" s="337" t="s">
        <v>504</v>
      </c>
      <c r="E12" s="136">
        <v>43525</v>
      </c>
      <c r="F12" s="357"/>
      <c r="G12" s="357"/>
      <c r="H12" s="353" t="s">
        <v>43</v>
      </c>
      <c r="I12" s="357"/>
      <c r="J12" s="358"/>
      <c r="K12" s="358"/>
      <c r="L12" s="358"/>
      <c r="M12" s="134" t="s">
        <v>44</v>
      </c>
      <c r="N12" s="358"/>
      <c r="O12" s="356"/>
      <c r="P12" s="356"/>
      <c r="Q12" s="356"/>
      <c r="R12" s="134" t="s">
        <v>44</v>
      </c>
      <c r="S12" s="383"/>
      <c r="T12" s="416"/>
      <c r="U12" s="416"/>
      <c r="V12" s="134" t="s">
        <v>46</v>
      </c>
      <c r="W12" s="420"/>
      <c r="X12" s="135" t="s">
        <v>194</v>
      </c>
      <c r="Y12" s="164" t="s">
        <v>77</v>
      </c>
      <c r="Z12" s="164" t="s">
        <v>329</v>
      </c>
      <c r="AA12" s="360" t="s">
        <v>402</v>
      </c>
      <c r="AB12" s="246">
        <v>9</v>
      </c>
    </row>
    <row r="13" spans="1:51" ht="103.5" customHeight="1">
      <c r="A13" s="187" t="s">
        <v>116</v>
      </c>
      <c r="B13" s="186" t="s">
        <v>329</v>
      </c>
      <c r="C13" s="166" t="s">
        <v>248</v>
      </c>
      <c r="D13" s="337" t="s">
        <v>505</v>
      </c>
      <c r="E13" s="136">
        <v>43525</v>
      </c>
      <c r="F13" s="357"/>
      <c r="G13" s="357"/>
      <c r="H13" s="353" t="s">
        <v>43</v>
      </c>
      <c r="I13" s="357"/>
      <c r="J13" s="358"/>
      <c r="K13" s="358"/>
      <c r="L13" s="358"/>
      <c r="M13" s="134" t="s">
        <v>44</v>
      </c>
      <c r="N13" s="358"/>
      <c r="O13" s="356"/>
      <c r="P13" s="356"/>
      <c r="Q13" s="356"/>
      <c r="R13" s="134" t="s">
        <v>44</v>
      </c>
      <c r="S13" s="383"/>
      <c r="T13" s="416"/>
      <c r="U13" s="416"/>
      <c r="V13" s="134" t="s">
        <v>46</v>
      </c>
      <c r="W13" s="420"/>
      <c r="X13" s="135" t="s">
        <v>194</v>
      </c>
      <c r="Y13" s="164" t="s">
        <v>77</v>
      </c>
      <c r="Z13" s="164" t="s">
        <v>329</v>
      </c>
      <c r="AA13" s="360" t="s">
        <v>402</v>
      </c>
      <c r="AB13" s="246">
        <v>10</v>
      </c>
    </row>
    <row r="14" spans="1:51" ht="103.5" customHeight="1">
      <c r="A14" s="187" t="s">
        <v>117</v>
      </c>
      <c r="B14" s="186" t="s">
        <v>103</v>
      </c>
      <c r="C14" s="166" t="s">
        <v>281</v>
      </c>
      <c r="D14" s="350" t="s">
        <v>468</v>
      </c>
      <c r="E14" s="136">
        <v>43525</v>
      </c>
      <c r="F14" s="357" t="s">
        <v>590</v>
      </c>
      <c r="G14" s="357"/>
      <c r="H14" s="353" t="s">
        <v>41</v>
      </c>
      <c r="I14" s="357"/>
      <c r="J14" s="358"/>
      <c r="K14" s="358"/>
      <c r="L14" s="358"/>
      <c r="M14" s="134" t="s">
        <v>44</v>
      </c>
      <c r="N14" s="358"/>
      <c r="O14" s="356"/>
      <c r="P14" s="356"/>
      <c r="Q14" s="356"/>
      <c r="R14" s="134" t="s">
        <v>44</v>
      </c>
      <c r="S14" s="383"/>
      <c r="T14" s="416"/>
      <c r="U14" s="358"/>
      <c r="V14" s="134" t="s">
        <v>46</v>
      </c>
      <c r="W14" s="420"/>
      <c r="X14" s="135" t="s">
        <v>194</v>
      </c>
      <c r="Y14" s="164" t="s">
        <v>77</v>
      </c>
      <c r="Z14" s="164" t="s">
        <v>329</v>
      </c>
      <c r="AA14" s="360" t="s">
        <v>403</v>
      </c>
      <c r="AB14" s="246">
        <v>11</v>
      </c>
    </row>
    <row r="15" spans="1:51" ht="103.5" customHeight="1">
      <c r="A15" s="187" t="s">
        <v>118</v>
      </c>
      <c r="B15" s="186" t="s">
        <v>105</v>
      </c>
      <c r="C15" s="166" t="s">
        <v>249</v>
      </c>
      <c r="D15" s="337" t="s">
        <v>282</v>
      </c>
      <c r="E15" s="136">
        <v>43525</v>
      </c>
      <c r="F15" s="357">
        <v>0.38</v>
      </c>
      <c r="G15" s="357">
        <v>2.95</v>
      </c>
      <c r="H15" s="353" t="s">
        <v>41</v>
      </c>
      <c r="I15" s="357"/>
      <c r="J15" s="358"/>
      <c r="K15" s="358"/>
      <c r="L15" s="358"/>
      <c r="M15" s="134" t="s">
        <v>44</v>
      </c>
      <c r="N15" s="358"/>
      <c r="O15" s="356"/>
      <c r="P15" s="381"/>
      <c r="Q15" s="381"/>
      <c r="R15" s="134" t="s">
        <v>44</v>
      </c>
      <c r="S15" s="383"/>
      <c r="T15" s="416"/>
      <c r="U15" s="416"/>
      <c r="V15" s="134" t="s">
        <v>46</v>
      </c>
      <c r="W15" s="420"/>
      <c r="X15" s="135" t="s">
        <v>194</v>
      </c>
      <c r="Y15" s="164" t="s">
        <v>77</v>
      </c>
      <c r="Z15" s="164" t="s">
        <v>399</v>
      </c>
      <c r="AA15" s="360" t="s">
        <v>404</v>
      </c>
      <c r="AB15" s="246">
        <v>12</v>
      </c>
    </row>
    <row r="16" spans="1:51" ht="103.5" customHeight="1">
      <c r="A16" s="187" t="s">
        <v>119</v>
      </c>
      <c r="B16" s="186" t="s">
        <v>105</v>
      </c>
      <c r="C16" s="166" t="s">
        <v>283</v>
      </c>
      <c r="D16" s="337" t="s">
        <v>469</v>
      </c>
      <c r="E16" s="136">
        <v>43282</v>
      </c>
      <c r="F16" s="357" t="s">
        <v>579</v>
      </c>
      <c r="G16" s="357"/>
      <c r="H16" s="353" t="s">
        <v>41</v>
      </c>
      <c r="I16" s="357"/>
      <c r="J16" s="358"/>
      <c r="K16" s="358"/>
      <c r="L16" s="358"/>
      <c r="M16" s="134" t="s">
        <v>44</v>
      </c>
      <c r="N16" s="358"/>
      <c r="O16" s="356"/>
      <c r="P16" s="356"/>
      <c r="Q16" s="356"/>
      <c r="R16" s="134" t="s">
        <v>44</v>
      </c>
      <c r="S16" s="383"/>
      <c r="T16" s="416"/>
      <c r="U16" s="416"/>
      <c r="V16" s="134" t="s">
        <v>46</v>
      </c>
      <c r="W16" s="420"/>
      <c r="X16" s="135" t="s">
        <v>194</v>
      </c>
      <c r="Y16" s="164" t="s">
        <v>77</v>
      </c>
      <c r="Z16" s="164" t="s">
        <v>399</v>
      </c>
      <c r="AA16" s="360" t="s">
        <v>404</v>
      </c>
      <c r="AB16" s="246">
        <v>13</v>
      </c>
    </row>
    <row r="17" spans="1:28" ht="103.5" customHeight="1">
      <c r="A17" s="187" t="s">
        <v>120</v>
      </c>
      <c r="B17" s="186" t="s">
        <v>105</v>
      </c>
      <c r="C17" s="166" t="s">
        <v>284</v>
      </c>
      <c r="D17" s="337" t="s">
        <v>285</v>
      </c>
      <c r="E17" s="136">
        <v>43525</v>
      </c>
      <c r="F17" s="357" t="s">
        <v>541</v>
      </c>
      <c r="G17" s="357" t="s">
        <v>541</v>
      </c>
      <c r="H17" s="353" t="s">
        <v>41</v>
      </c>
      <c r="I17" s="357"/>
      <c r="J17" s="358"/>
      <c r="K17" s="358"/>
      <c r="L17" s="358"/>
      <c r="M17" s="134" t="s">
        <v>44</v>
      </c>
      <c r="N17" s="358"/>
      <c r="O17" s="356"/>
      <c r="P17" s="356"/>
      <c r="Q17" s="356"/>
      <c r="R17" s="134" t="s">
        <v>44</v>
      </c>
      <c r="S17" s="383"/>
      <c r="T17" s="416"/>
      <c r="U17" s="416"/>
      <c r="V17" s="134" t="s">
        <v>46</v>
      </c>
      <c r="W17" s="420"/>
      <c r="X17" s="135" t="s">
        <v>194</v>
      </c>
      <c r="Y17" s="164" t="s">
        <v>77</v>
      </c>
      <c r="Z17" s="164" t="s">
        <v>399</v>
      </c>
      <c r="AA17" s="360" t="s">
        <v>404</v>
      </c>
      <c r="AB17" s="246">
        <v>14</v>
      </c>
    </row>
    <row r="18" spans="1:28" ht="121.5" customHeight="1">
      <c r="A18" s="187" t="s">
        <v>121</v>
      </c>
      <c r="B18" s="186" t="s">
        <v>269</v>
      </c>
      <c r="C18" s="166" t="s">
        <v>286</v>
      </c>
      <c r="D18" s="337" t="s">
        <v>440</v>
      </c>
      <c r="E18" s="136">
        <v>43221</v>
      </c>
      <c r="F18" s="430" t="s">
        <v>585</v>
      </c>
      <c r="G18" s="430"/>
      <c r="H18" s="353" t="s">
        <v>40</v>
      </c>
      <c r="I18" s="357" t="s">
        <v>586</v>
      </c>
      <c r="J18" s="379"/>
      <c r="K18" s="379"/>
      <c r="L18" s="379"/>
      <c r="M18" s="134" t="s">
        <v>44</v>
      </c>
      <c r="N18" s="358"/>
      <c r="O18" s="381"/>
      <c r="P18" s="356"/>
      <c r="Q18" s="356"/>
      <c r="R18" s="134" t="s">
        <v>44</v>
      </c>
      <c r="S18" s="383"/>
      <c r="T18" s="419"/>
      <c r="U18" s="419"/>
      <c r="V18" s="134" t="s">
        <v>46</v>
      </c>
      <c r="W18" s="420"/>
      <c r="X18" s="135" t="s">
        <v>194</v>
      </c>
      <c r="Y18" s="164" t="s">
        <v>77</v>
      </c>
      <c r="Z18" s="164" t="s">
        <v>399</v>
      </c>
      <c r="AA18" s="360" t="s">
        <v>405</v>
      </c>
      <c r="AB18" s="246">
        <v>15</v>
      </c>
    </row>
    <row r="19" spans="1:28" ht="103.5" customHeight="1">
      <c r="A19" s="187" t="s">
        <v>122</v>
      </c>
      <c r="B19" s="186" t="s">
        <v>269</v>
      </c>
      <c r="C19" s="166" t="s">
        <v>286</v>
      </c>
      <c r="D19" s="337" t="s">
        <v>441</v>
      </c>
      <c r="E19" s="136">
        <v>43374</v>
      </c>
      <c r="F19" s="430" t="s">
        <v>581</v>
      </c>
      <c r="G19" s="430"/>
      <c r="H19" s="353" t="s">
        <v>41</v>
      </c>
      <c r="I19" s="357"/>
      <c r="J19" s="379"/>
      <c r="K19" s="379"/>
      <c r="L19" s="379"/>
      <c r="M19" s="134" t="s">
        <v>44</v>
      </c>
      <c r="N19" s="358"/>
      <c r="O19" s="381"/>
      <c r="P19" s="356"/>
      <c r="Q19" s="356"/>
      <c r="R19" s="134" t="s">
        <v>44</v>
      </c>
      <c r="S19" s="383"/>
      <c r="T19" s="419"/>
      <c r="U19" s="419"/>
      <c r="V19" s="134" t="s">
        <v>46</v>
      </c>
      <c r="W19" s="420"/>
      <c r="X19" s="135" t="s">
        <v>194</v>
      </c>
      <c r="Y19" s="164" t="s">
        <v>77</v>
      </c>
      <c r="Z19" s="164" t="s">
        <v>399</v>
      </c>
      <c r="AA19" s="360" t="s">
        <v>406</v>
      </c>
      <c r="AB19" s="246">
        <v>16</v>
      </c>
    </row>
    <row r="20" spans="1:28" ht="111" customHeight="1">
      <c r="A20" s="187" t="s">
        <v>123</v>
      </c>
      <c r="B20" s="186" t="s">
        <v>97</v>
      </c>
      <c r="C20" s="166" t="s">
        <v>287</v>
      </c>
      <c r="D20" s="337" t="s">
        <v>514</v>
      </c>
      <c r="E20" s="136">
        <v>43525</v>
      </c>
      <c r="F20" s="357" t="s">
        <v>542</v>
      </c>
      <c r="G20" s="357"/>
      <c r="H20" s="353" t="s">
        <v>41</v>
      </c>
      <c r="I20" s="357"/>
      <c r="J20" s="358"/>
      <c r="K20" s="358"/>
      <c r="L20" s="358"/>
      <c r="M20" s="134" t="s">
        <v>44</v>
      </c>
      <c r="N20" s="358"/>
      <c r="O20" s="356"/>
      <c r="P20" s="356"/>
      <c r="Q20" s="356"/>
      <c r="R20" s="134" t="s">
        <v>44</v>
      </c>
      <c r="S20" s="383"/>
      <c r="T20" s="358"/>
      <c r="U20" s="358"/>
      <c r="V20" s="134" t="s">
        <v>46</v>
      </c>
      <c r="W20" s="358"/>
      <c r="X20" s="135" t="s">
        <v>194</v>
      </c>
      <c r="Y20" s="164" t="s">
        <v>88</v>
      </c>
      <c r="Z20" s="164" t="s">
        <v>330</v>
      </c>
      <c r="AA20" s="360" t="s">
        <v>407</v>
      </c>
      <c r="AB20" s="246">
        <v>17</v>
      </c>
    </row>
    <row r="21" spans="1:28" ht="103.5" customHeight="1">
      <c r="A21" s="187" t="s">
        <v>124</v>
      </c>
      <c r="B21" s="186" t="s">
        <v>330</v>
      </c>
      <c r="C21" s="166" t="s">
        <v>287</v>
      </c>
      <c r="D21" s="337" t="s">
        <v>474</v>
      </c>
      <c r="E21" s="136">
        <v>43282</v>
      </c>
      <c r="F21" s="357"/>
      <c r="G21" s="357"/>
      <c r="H21" s="353" t="s">
        <v>43</v>
      </c>
      <c r="I21" s="357"/>
      <c r="J21" s="358"/>
      <c r="K21" s="358"/>
      <c r="L21" s="358"/>
      <c r="M21" s="134" t="s">
        <v>44</v>
      </c>
      <c r="N21" s="358"/>
      <c r="O21" s="356"/>
      <c r="P21" s="356"/>
      <c r="Q21" s="356"/>
      <c r="R21" s="134" t="s">
        <v>44</v>
      </c>
      <c r="S21" s="383"/>
      <c r="T21" s="416"/>
      <c r="U21" s="416"/>
      <c r="V21" s="134" t="s">
        <v>46</v>
      </c>
      <c r="W21" s="420"/>
      <c r="X21" s="135" t="s">
        <v>194</v>
      </c>
      <c r="Y21" s="164" t="s">
        <v>88</v>
      </c>
      <c r="Z21" s="164" t="s">
        <v>330</v>
      </c>
      <c r="AA21" s="360" t="s">
        <v>407</v>
      </c>
      <c r="AB21" s="246">
        <v>18</v>
      </c>
    </row>
    <row r="22" spans="1:28" ht="103.5" customHeight="1">
      <c r="A22" s="187" t="s">
        <v>125</v>
      </c>
      <c r="B22" s="186" t="s">
        <v>330</v>
      </c>
      <c r="C22" s="166" t="s">
        <v>287</v>
      </c>
      <c r="D22" s="337" t="s">
        <v>475</v>
      </c>
      <c r="E22" s="136">
        <v>43435</v>
      </c>
      <c r="F22" s="357"/>
      <c r="G22" s="357"/>
      <c r="H22" s="353" t="s">
        <v>43</v>
      </c>
      <c r="I22" s="357"/>
      <c r="J22" s="358"/>
      <c r="K22" s="358"/>
      <c r="L22" s="358"/>
      <c r="M22" s="134" t="s">
        <v>44</v>
      </c>
      <c r="N22" s="358"/>
      <c r="O22" s="356"/>
      <c r="P22" s="356"/>
      <c r="Q22" s="356"/>
      <c r="R22" s="134" t="s">
        <v>44</v>
      </c>
      <c r="S22" s="383"/>
      <c r="T22" s="416"/>
      <c r="U22" s="416"/>
      <c r="V22" s="134" t="s">
        <v>46</v>
      </c>
      <c r="W22" s="420"/>
      <c r="X22" s="135" t="s">
        <v>194</v>
      </c>
      <c r="Y22" s="164" t="s">
        <v>88</v>
      </c>
      <c r="Z22" s="164" t="s">
        <v>330</v>
      </c>
      <c r="AA22" s="360" t="s">
        <v>407</v>
      </c>
      <c r="AB22" s="246">
        <v>19</v>
      </c>
    </row>
    <row r="23" spans="1:28" ht="103.5" customHeight="1">
      <c r="A23" s="187" t="s">
        <v>126</v>
      </c>
      <c r="B23" s="186" t="s">
        <v>102</v>
      </c>
      <c r="C23" s="166" t="s">
        <v>288</v>
      </c>
      <c r="D23" s="337" t="s">
        <v>486</v>
      </c>
      <c r="E23" s="136">
        <v>43374</v>
      </c>
      <c r="F23" s="430" t="s">
        <v>538</v>
      </c>
      <c r="G23" s="430"/>
      <c r="H23" s="353" t="s">
        <v>41</v>
      </c>
      <c r="I23" s="357"/>
      <c r="J23" s="379"/>
      <c r="K23" s="379"/>
      <c r="L23" s="379"/>
      <c r="M23" s="134" t="s">
        <v>44</v>
      </c>
      <c r="N23" s="358"/>
      <c r="O23" s="381"/>
      <c r="P23" s="381"/>
      <c r="Q23" s="381"/>
      <c r="R23" s="134" t="s">
        <v>44</v>
      </c>
      <c r="S23" s="383"/>
      <c r="T23" s="419"/>
      <c r="U23" s="419"/>
      <c r="V23" s="421" t="s">
        <v>46</v>
      </c>
      <c r="W23" s="420"/>
      <c r="X23" s="135" t="s">
        <v>194</v>
      </c>
      <c r="Y23" s="164" t="s">
        <v>88</v>
      </c>
      <c r="Z23" s="164" t="s">
        <v>330</v>
      </c>
      <c r="AA23" s="360" t="s">
        <v>408</v>
      </c>
      <c r="AB23" s="246">
        <v>20</v>
      </c>
    </row>
    <row r="24" spans="1:28" ht="103.5" customHeight="1">
      <c r="A24" s="187" t="s">
        <v>127</v>
      </c>
      <c r="B24" s="186" t="s">
        <v>102</v>
      </c>
      <c r="C24" s="166" t="s">
        <v>289</v>
      </c>
      <c r="D24" s="337" t="s">
        <v>290</v>
      </c>
      <c r="E24" s="136">
        <v>43525</v>
      </c>
      <c r="F24" s="430" t="s">
        <v>537</v>
      </c>
      <c r="G24" s="430"/>
      <c r="H24" s="353" t="s">
        <v>41</v>
      </c>
      <c r="I24" s="357"/>
      <c r="J24" s="379"/>
      <c r="K24" s="379"/>
      <c r="L24" s="379"/>
      <c r="M24" s="134" t="s">
        <v>44</v>
      </c>
      <c r="N24" s="358"/>
      <c r="O24" s="381"/>
      <c r="P24" s="381"/>
      <c r="Q24" s="381"/>
      <c r="R24" s="134" t="s">
        <v>44</v>
      </c>
      <c r="S24" s="383"/>
      <c r="T24" s="419"/>
      <c r="U24" s="419"/>
      <c r="V24" s="134" t="s">
        <v>46</v>
      </c>
      <c r="W24" s="420"/>
      <c r="X24" s="135" t="s">
        <v>194</v>
      </c>
      <c r="Y24" s="164" t="s">
        <v>88</v>
      </c>
      <c r="Z24" s="164" t="s">
        <v>330</v>
      </c>
      <c r="AA24" s="360" t="s">
        <v>408</v>
      </c>
      <c r="AB24" s="246">
        <v>21</v>
      </c>
    </row>
    <row r="25" spans="1:28" ht="195" customHeight="1">
      <c r="A25" s="187" t="s">
        <v>128</v>
      </c>
      <c r="B25" s="186" t="s">
        <v>267</v>
      </c>
      <c r="C25" s="166" t="s">
        <v>291</v>
      </c>
      <c r="D25" s="337" t="s">
        <v>488</v>
      </c>
      <c r="E25" s="136">
        <v>43282</v>
      </c>
      <c r="F25" s="357" t="s">
        <v>624</v>
      </c>
      <c r="G25" s="357"/>
      <c r="H25" s="353" t="s">
        <v>41</v>
      </c>
      <c r="I25" s="357" t="s">
        <v>625</v>
      </c>
      <c r="J25" s="358"/>
      <c r="K25" s="358"/>
      <c r="L25" s="358"/>
      <c r="M25" s="134" t="s">
        <v>44</v>
      </c>
      <c r="N25" s="358"/>
      <c r="O25" s="356"/>
      <c r="P25" s="356"/>
      <c r="Q25" s="356"/>
      <c r="R25" s="134" t="s">
        <v>44</v>
      </c>
      <c r="S25" s="356"/>
      <c r="T25" s="416"/>
      <c r="U25" s="416"/>
      <c r="V25" s="134" t="s">
        <v>46</v>
      </c>
      <c r="W25" s="420"/>
      <c r="X25" s="135" t="s">
        <v>194</v>
      </c>
      <c r="Y25" s="164" t="s">
        <v>88</v>
      </c>
      <c r="Z25" s="164" t="s">
        <v>330</v>
      </c>
      <c r="AA25" s="360" t="s">
        <v>409</v>
      </c>
      <c r="AB25" s="246">
        <v>22</v>
      </c>
    </row>
    <row r="26" spans="1:28" ht="103.5" customHeight="1">
      <c r="A26" s="187" t="s">
        <v>129</v>
      </c>
      <c r="B26" s="186" t="s">
        <v>331</v>
      </c>
      <c r="C26" s="166" t="s">
        <v>292</v>
      </c>
      <c r="D26" s="337" t="s">
        <v>477</v>
      </c>
      <c r="E26" s="136">
        <v>43252</v>
      </c>
      <c r="F26" s="357" t="s">
        <v>572</v>
      </c>
      <c r="G26" s="357"/>
      <c r="H26" s="353" t="s">
        <v>40</v>
      </c>
      <c r="I26" s="357"/>
      <c r="J26" s="358"/>
      <c r="K26" s="358"/>
      <c r="L26" s="358"/>
      <c r="M26" s="134" t="s">
        <v>44</v>
      </c>
      <c r="N26" s="358"/>
      <c r="O26" s="356"/>
      <c r="P26" s="356"/>
      <c r="Q26" s="356"/>
      <c r="R26" s="134" t="s">
        <v>44</v>
      </c>
      <c r="S26" s="383"/>
      <c r="T26" s="416"/>
      <c r="U26" s="416"/>
      <c r="V26" s="134" t="s">
        <v>46</v>
      </c>
      <c r="W26" s="420"/>
      <c r="X26" s="135" t="s">
        <v>194</v>
      </c>
      <c r="Y26" s="164" t="s">
        <v>88</v>
      </c>
      <c r="Z26" s="164" t="s">
        <v>330</v>
      </c>
      <c r="AA26" s="360" t="s">
        <v>410</v>
      </c>
      <c r="AB26" s="246">
        <v>23</v>
      </c>
    </row>
    <row r="27" spans="1:28" ht="103.5" customHeight="1">
      <c r="A27" s="187" t="s">
        <v>130</v>
      </c>
      <c r="B27" s="186" t="s">
        <v>98</v>
      </c>
      <c r="C27" s="166" t="s">
        <v>293</v>
      </c>
      <c r="D27" s="337" t="s">
        <v>294</v>
      </c>
      <c r="E27" s="136">
        <v>43525</v>
      </c>
      <c r="F27" s="430">
        <v>0.97</v>
      </c>
      <c r="G27" s="357"/>
      <c r="H27" s="353" t="s">
        <v>41</v>
      </c>
      <c r="I27" s="357"/>
      <c r="J27" s="358"/>
      <c r="K27" s="358"/>
      <c r="L27" s="358"/>
      <c r="M27" s="134" t="s">
        <v>44</v>
      </c>
      <c r="N27" s="358"/>
      <c r="O27" s="356"/>
      <c r="P27" s="356"/>
      <c r="Q27" s="356"/>
      <c r="R27" s="134" t="s">
        <v>44</v>
      </c>
      <c r="S27" s="383"/>
      <c r="T27" s="416"/>
      <c r="U27" s="416"/>
      <c r="V27" s="134" t="s">
        <v>46</v>
      </c>
      <c r="W27" s="420"/>
      <c r="X27" s="135" t="s">
        <v>194</v>
      </c>
      <c r="Y27" s="164" t="s">
        <v>93</v>
      </c>
      <c r="Z27" s="164" t="s">
        <v>329</v>
      </c>
      <c r="AA27" s="360" t="s">
        <v>411</v>
      </c>
      <c r="AB27" s="246">
        <v>24</v>
      </c>
    </row>
    <row r="28" spans="1:28" ht="103.5" customHeight="1">
      <c r="A28" s="187" t="s">
        <v>131</v>
      </c>
      <c r="B28" s="186" t="s">
        <v>98</v>
      </c>
      <c r="C28" s="166" t="s">
        <v>295</v>
      </c>
      <c r="D28" s="337" t="s">
        <v>490</v>
      </c>
      <c r="E28" s="136">
        <v>43525</v>
      </c>
      <c r="F28" s="357" t="s">
        <v>543</v>
      </c>
      <c r="G28" s="357"/>
      <c r="H28" s="353" t="s">
        <v>41</v>
      </c>
      <c r="I28" s="357"/>
      <c r="J28" s="358"/>
      <c r="K28" s="358"/>
      <c r="L28" s="358"/>
      <c r="M28" s="134" t="s">
        <v>44</v>
      </c>
      <c r="N28" s="358"/>
      <c r="O28" s="356"/>
      <c r="P28" s="356"/>
      <c r="Q28" s="356"/>
      <c r="R28" s="134" t="s">
        <v>44</v>
      </c>
      <c r="S28" s="383"/>
      <c r="T28" s="416"/>
      <c r="U28" s="358"/>
      <c r="V28" s="134" t="s">
        <v>46</v>
      </c>
      <c r="W28" s="420"/>
      <c r="X28" s="135" t="s">
        <v>194</v>
      </c>
      <c r="Y28" s="164" t="s">
        <v>93</v>
      </c>
      <c r="Z28" s="164" t="s">
        <v>329</v>
      </c>
      <c r="AA28" s="360" t="s">
        <v>411</v>
      </c>
      <c r="AB28" s="246">
        <v>25</v>
      </c>
    </row>
    <row r="29" spans="1:28" ht="103.5" customHeight="1">
      <c r="A29" s="187" t="s">
        <v>132</v>
      </c>
      <c r="B29" s="186" t="s">
        <v>98</v>
      </c>
      <c r="C29" s="166" t="s">
        <v>296</v>
      </c>
      <c r="D29" s="337" t="s">
        <v>491</v>
      </c>
      <c r="E29" s="136">
        <v>43405</v>
      </c>
      <c r="F29" s="357" t="s">
        <v>545</v>
      </c>
      <c r="G29" s="357"/>
      <c r="H29" s="353" t="s">
        <v>41</v>
      </c>
      <c r="I29" s="357"/>
      <c r="J29" s="358"/>
      <c r="K29" s="358"/>
      <c r="L29" s="358"/>
      <c r="M29" s="134" t="s">
        <v>44</v>
      </c>
      <c r="N29" s="358"/>
      <c r="O29" s="358"/>
      <c r="P29" s="356"/>
      <c r="Q29" s="356"/>
      <c r="R29" s="134" t="s">
        <v>44</v>
      </c>
      <c r="S29" s="383"/>
      <c r="T29" s="358"/>
      <c r="U29" s="416"/>
      <c r="V29" s="134" t="s">
        <v>46</v>
      </c>
      <c r="W29" s="420"/>
      <c r="X29" s="135" t="s">
        <v>194</v>
      </c>
      <c r="Y29" s="164" t="s">
        <v>93</v>
      </c>
      <c r="Z29" s="164" t="s">
        <v>329</v>
      </c>
      <c r="AA29" s="360" t="s">
        <v>93</v>
      </c>
      <c r="AB29" s="246">
        <v>26</v>
      </c>
    </row>
    <row r="30" spans="1:28" ht="103.5" customHeight="1">
      <c r="A30" s="187" t="s">
        <v>133</v>
      </c>
      <c r="B30" s="186" t="s">
        <v>98</v>
      </c>
      <c r="C30" s="166" t="s">
        <v>297</v>
      </c>
      <c r="D30" s="337" t="s">
        <v>492</v>
      </c>
      <c r="E30" s="136">
        <v>43466</v>
      </c>
      <c r="F30" s="357"/>
      <c r="G30" s="357"/>
      <c r="H30" s="353" t="s">
        <v>43</v>
      </c>
      <c r="I30" s="357"/>
      <c r="J30" s="358"/>
      <c r="K30" s="358"/>
      <c r="L30" s="358"/>
      <c r="M30" s="134" t="s">
        <v>44</v>
      </c>
      <c r="N30" s="358"/>
      <c r="O30" s="356"/>
      <c r="P30" s="356"/>
      <c r="Q30" s="356"/>
      <c r="R30" s="134" t="s">
        <v>44</v>
      </c>
      <c r="S30" s="383"/>
      <c r="T30" s="416"/>
      <c r="U30" s="416"/>
      <c r="V30" s="134" t="s">
        <v>46</v>
      </c>
      <c r="W30" s="420"/>
      <c r="X30" s="135" t="s">
        <v>194</v>
      </c>
      <c r="Y30" s="164" t="s">
        <v>93</v>
      </c>
      <c r="Z30" s="164" t="s">
        <v>329</v>
      </c>
      <c r="AA30" s="360" t="s">
        <v>93</v>
      </c>
      <c r="AB30" s="246">
        <v>27</v>
      </c>
    </row>
    <row r="31" spans="1:28" ht="103.5" customHeight="1">
      <c r="A31" s="187" t="s">
        <v>134</v>
      </c>
      <c r="B31" s="186" t="s">
        <v>98</v>
      </c>
      <c r="C31" s="166" t="s">
        <v>297</v>
      </c>
      <c r="D31" s="337" t="s">
        <v>493</v>
      </c>
      <c r="E31" s="136">
        <v>43191</v>
      </c>
      <c r="F31" s="357" t="s">
        <v>615</v>
      </c>
      <c r="G31" s="357"/>
      <c r="H31" s="439" t="s">
        <v>40</v>
      </c>
      <c r="I31" s="357"/>
      <c r="J31" s="358"/>
      <c r="K31" s="358"/>
      <c r="L31" s="358"/>
      <c r="M31" s="134" t="s">
        <v>44</v>
      </c>
      <c r="N31" s="358"/>
      <c r="O31" s="356"/>
      <c r="P31" s="356"/>
      <c r="Q31" s="356"/>
      <c r="R31" s="134" t="s">
        <v>44</v>
      </c>
      <c r="S31" s="383"/>
      <c r="T31" s="356"/>
      <c r="U31" s="358"/>
      <c r="V31" s="134" t="s">
        <v>46</v>
      </c>
      <c r="W31" s="424"/>
      <c r="X31" s="135" t="s">
        <v>194</v>
      </c>
      <c r="Y31" s="164" t="s">
        <v>93</v>
      </c>
      <c r="Z31" s="164" t="s">
        <v>329</v>
      </c>
      <c r="AA31" s="360" t="s">
        <v>93</v>
      </c>
      <c r="AB31" s="246">
        <v>28</v>
      </c>
    </row>
    <row r="32" spans="1:28" ht="150">
      <c r="A32" s="187" t="s">
        <v>135</v>
      </c>
      <c r="B32" s="186" t="s">
        <v>98</v>
      </c>
      <c r="C32" s="166" t="s">
        <v>298</v>
      </c>
      <c r="D32" s="337" t="s">
        <v>238</v>
      </c>
      <c r="E32" s="136">
        <v>43525</v>
      </c>
      <c r="F32" s="357" t="s">
        <v>629</v>
      </c>
      <c r="G32" s="357"/>
      <c r="H32" s="353" t="s">
        <v>27</v>
      </c>
      <c r="I32" s="357" t="s">
        <v>628</v>
      </c>
      <c r="J32" s="358"/>
      <c r="K32" s="358"/>
      <c r="L32" s="358"/>
      <c r="M32" s="134" t="s">
        <v>44</v>
      </c>
      <c r="N32" s="358"/>
      <c r="O32" s="356"/>
      <c r="P32" s="356"/>
      <c r="Q32" s="356"/>
      <c r="R32" s="134" t="s">
        <v>44</v>
      </c>
      <c r="S32" s="383"/>
      <c r="T32" s="356"/>
      <c r="U32" s="358"/>
      <c r="V32" s="134" t="s">
        <v>46</v>
      </c>
      <c r="W32" s="356"/>
      <c r="X32" s="135" t="s">
        <v>194</v>
      </c>
      <c r="Y32" s="164" t="s">
        <v>93</v>
      </c>
      <c r="Z32" s="164" t="s">
        <v>329</v>
      </c>
      <c r="AA32" s="360" t="s">
        <v>93</v>
      </c>
      <c r="AB32" s="246">
        <v>29</v>
      </c>
    </row>
    <row r="33" spans="1:28" ht="103.5" customHeight="1">
      <c r="A33" s="187" t="s">
        <v>136</v>
      </c>
      <c r="B33" s="186" t="s">
        <v>98</v>
      </c>
      <c r="C33" s="166" t="s">
        <v>299</v>
      </c>
      <c r="D33" s="337" t="s">
        <v>494</v>
      </c>
      <c r="E33" s="136">
        <v>43525</v>
      </c>
      <c r="F33" s="357" t="s">
        <v>591</v>
      </c>
      <c r="G33" s="357"/>
      <c r="H33" s="353" t="s">
        <v>41</v>
      </c>
      <c r="I33" s="357"/>
      <c r="J33" s="358"/>
      <c r="K33" s="358"/>
      <c r="L33" s="358"/>
      <c r="M33" s="134" t="s">
        <v>44</v>
      </c>
      <c r="N33" s="358"/>
      <c r="O33" s="356"/>
      <c r="P33" s="356"/>
      <c r="Q33" s="356"/>
      <c r="R33" s="134" t="s">
        <v>44</v>
      </c>
      <c r="S33" s="383"/>
      <c r="T33" s="416"/>
      <c r="U33" s="416"/>
      <c r="V33" s="134" t="s">
        <v>46</v>
      </c>
      <c r="W33" s="420"/>
      <c r="X33" s="135" t="s">
        <v>194</v>
      </c>
      <c r="Y33" s="164" t="s">
        <v>93</v>
      </c>
      <c r="Z33" s="164" t="s">
        <v>329</v>
      </c>
      <c r="AA33" s="360" t="s">
        <v>93</v>
      </c>
      <c r="AB33" s="246">
        <v>30</v>
      </c>
    </row>
    <row r="34" spans="1:28" ht="103.5" customHeight="1">
      <c r="A34" s="187" t="s">
        <v>137</v>
      </c>
      <c r="B34" s="186" t="s">
        <v>98</v>
      </c>
      <c r="C34" s="166" t="s">
        <v>300</v>
      </c>
      <c r="D34" s="337" t="s">
        <v>301</v>
      </c>
      <c r="E34" s="136">
        <v>43525</v>
      </c>
      <c r="F34" s="357"/>
      <c r="G34" s="357"/>
      <c r="H34" s="353" t="s">
        <v>43</v>
      </c>
      <c r="I34" s="357"/>
      <c r="J34" s="358"/>
      <c r="K34" s="358"/>
      <c r="L34" s="358"/>
      <c r="M34" s="134" t="s">
        <v>44</v>
      </c>
      <c r="N34" s="358"/>
      <c r="O34" s="356"/>
      <c r="P34" s="356"/>
      <c r="Q34" s="356"/>
      <c r="R34" s="134" t="s">
        <v>44</v>
      </c>
      <c r="S34" s="383"/>
      <c r="T34" s="416"/>
      <c r="U34" s="416"/>
      <c r="V34" s="134" t="s">
        <v>46</v>
      </c>
      <c r="W34" s="420"/>
      <c r="X34" s="135" t="s">
        <v>194</v>
      </c>
      <c r="Y34" s="164" t="s">
        <v>93</v>
      </c>
      <c r="Z34" s="164" t="s">
        <v>329</v>
      </c>
      <c r="AA34" s="360" t="s">
        <v>93</v>
      </c>
      <c r="AB34" s="246">
        <v>31</v>
      </c>
    </row>
    <row r="35" spans="1:28" ht="103.5" customHeight="1">
      <c r="A35" s="187" t="s">
        <v>138</v>
      </c>
      <c r="B35" s="186" t="s">
        <v>268</v>
      </c>
      <c r="C35" s="166" t="s">
        <v>302</v>
      </c>
      <c r="D35" s="337" t="s">
        <v>445</v>
      </c>
      <c r="E35" s="136">
        <v>43525</v>
      </c>
      <c r="F35" s="357" t="s">
        <v>601</v>
      </c>
      <c r="G35" s="357"/>
      <c r="H35" s="353" t="s">
        <v>41</v>
      </c>
      <c r="I35" s="357"/>
      <c r="J35" s="358"/>
      <c r="K35" s="358"/>
      <c r="L35" s="358"/>
      <c r="M35" s="134" t="s">
        <v>44</v>
      </c>
      <c r="N35" s="358"/>
      <c r="O35" s="356"/>
      <c r="P35" s="356"/>
      <c r="Q35" s="356"/>
      <c r="R35" s="134" t="s">
        <v>44</v>
      </c>
      <c r="S35" s="383"/>
      <c r="T35" s="416"/>
      <c r="U35" s="416"/>
      <c r="V35" s="134" t="s">
        <v>46</v>
      </c>
      <c r="W35" s="420"/>
      <c r="X35" s="135" t="s">
        <v>194</v>
      </c>
      <c r="Y35" s="164" t="s">
        <v>95</v>
      </c>
      <c r="Z35" s="164" t="s">
        <v>329</v>
      </c>
      <c r="AA35" s="360" t="s">
        <v>95</v>
      </c>
      <c r="AB35" s="246">
        <v>32</v>
      </c>
    </row>
    <row r="36" spans="1:28" ht="103.5" customHeight="1">
      <c r="A36" s="187" t="s">
        <v>139</v>
      </c>
      <c r="B36" s="186" t="s">
        <v>268</v>
      </c>
      <c r="C36" s="166" t="s">
        <v>303</v>
      </c>
      <c r="D36" s="337" t="s">
        <v>446</v>
      </c>
      <c r="E36" s="136">
        <v>43191</v>
      </c>
      <c r="F36" s="357" t="s">
        <v>593</v>
      </c>
      <c r="G36" s="357"/>
      <c r="H36" s="353" t="s">
        <v>40</v>
      </c>
      <c r="I36" s="357"/>
      <c r="J36" s="358"/>
      <c r="K36" s="358"/>
      <c r="L36" s="358"/>
      <c r="M36" s="134" t="s">
        <v>44</v>
      </c>
      <c r="N36" s="358"/>
      <c r="O36" s="356"/>
      <c r="P36" s="356"/>
      <c r="Q36" s="356"/>
      <c r="R36" s="134" t="s">
        <v>44</v>
      </c>
      <c r="S36" s="383"/>
      <c r="T36" s="416"/>
      <c r="U36" s="416"/>
      <c r="V36" s="134" t="s">
        <v>46</v>
      </c>
      <c r="W36" s="420"/>
      <c r="X36" s="135" t="s">
        <v>194</v>
      </c>
      <c r="Y36" s="164" t="s">
        <v>95</v>
      </c>
      <c r="Z36" s="164" t="s">
        <v>329</v>
      </c>
      <c r="AA36" s="360" t="s">
        <v>95</v>
      </c>
      <c r="AB36" s="246">
        <v>33</v>
      </c>
    </row>
    <row r="37" spans="1:28" ht="103.5" customHeight="1">
      <c r="A37" s="187" t="s">
        <v>140</v>
      </c>
      <c r="B37" s="186" t="s">
        <v>268</v>
      </c>
      <c r="C37" s="166" t="s">
        <v>303</v>
      </c>
      <c r="D37" s="337" t="s">
        <v>447</v>
      </c>
      <c r="E37" s="136">
        <v>43435</v>
      </c>
      <c r="F37" s="357"/>
      <c r="G37" s="357"/>
      <c r="H37" s="353" t="s">
        <v>43</v>
      </c>
      <c r="I37" s="357"/>
      <c r="J37" s="358"/>
      <c r="K37" s="358"/>
      <c r="L37" s="358"/>
      <c r="M37" s="134" t="s">
        <v>44</v>
      </c>
      <c r="N37" s="358"/>
      <c r="O37" s="356"/>
      <c r="P37" s="356"/>
      <c r="Q37" s="356"/>
      <c r="R37" s="134" t="s">
        <v>44</v>
      </c>
      <c r="S37" s="383"/>
      <c r="T37" s="356"/>
      <c r="U37" s="416"/>
      <c r="V37" s="134" t="s">
        <v>46</v>
      </c>
      <c r="W37" s="420"/>
      <c r="X37" s="135" t="s">
        <v>194</v>
      </c>
      <c r="Y37" s="164" t="s">
        <v>95</v>
      </c>
      <c r="Z37" s="164" t="s">
        <v>329</v>
      </c>
      <c r="AA37" s="360" t="s">
        <v>95</v>
      </c>
      <c r="AB37" s="246">
        <v>34</v>
      </c>
    </row>
    <row r="38" spans="1:28" ht="103.5" customHeight="1">
      <c r="A38" s="187" t="s">
        <v>141</v>
      </c>
      <c r="B38" s="186" t="s">
        <v>268</v>
      </c>
      <c r="C38" s="166" t="s">
        <v>303</v>
      </c>
      <c r="D38" s="337" t="s">
        <v>448</v>
      </c>
      <c r="E38" s="136">
        <v>43344</v>
      </c>
      <c r="F38" s="357" t="s">
        <v>594</v>
      </c>
      <c r="G38" s="357"/>
      <c r="H38" s="353" t="s">
        <v>41</v>
      </c>
      <c r="I38" s="357"/>
      <c r="J38" s="358"/>
      <c r="K38" s="358"/>
      <c r="L38" s="358"/>
      <c r="M38" s="134" t="s">
        <v>44</v>
      </c>
      <c r="N38" s="358"/>
      <c r="O38" s="356"/>
      <c r="P38" s="356"/>
      <c r="Q38" s="356"/>
      <c r="R38" s="134" t="s">
        <v>44</v>
      </c>
      <c r="S38" s="383"/>
      <c r="T38" s="416"/>
      <c r="U38" s="416"/>
      <c r="V38" s="134" t="s">
        <v>46</v>
      </c>
      <c r="W38" s="420"/>
      <c r="X38" s="135" t="s">
        <v>194</v>
      </c>
      <c r="Y38" s="164" t="s">
        <v>95</v>
      </c>
      <c r="Z38" s="164" t="s">
        <v>329</v>
      </c>
      <c r="AA38" s="360" t="s">
        <v>95</v>
      </c>
      <c r="AB38" s="246">
        <v>35</v>
      </c>
    </row>
    <row r="39" spans="1:28" ht="103.5" customHeight="1">
      <c r="A39" s="187" t="s">
        <v>142</v>
      </c>
      <c r="B39" s="186" t="s">
        <v>268</v>
      </c>
      <c r="C39" s="166" t="s">
        <v>303</v>
      </c>
      <c r="D39" s="337" t="s">
        <v>449</v>
      </c>
      <c r="E39" s="136">
        <v>43525</v>
      </c>
      <c r="F39" s="357"/>
      <c r="G39" s="357"/>
      <c r="H39" s="353" t="s">
        <v>43</v>
      </c>
      <c r="I39" s="357"/>
      <c r="J39" s="358"/>
      <c r="K39" s="358"/>
      <c r="L39" s="358"/>
      <c r="M39" s="134" t="s">
        <v>44</v>
      </c>
      <c r="N39" s="358"/>
      <c r="O39" s="356"/>
      <c r="P39" s="356"/>
      <c r="Q39" s="356"/>
      <c r="R39" s="134" t="s">
        <v>44</v>
      </c>
      <c r="S39" s="383"/>
      <c r="T39" s="416"/>
      <c r="U39" s="416"/>
      <c r="V39" s="134" t="s">
        <v>46</v>
      </c>
      <c r="W39" s="420"/>
      <c r="X39" s="135" t="s">
        <v>194</v>
      </c>
      <c r="Y39" s="164" t="s">
        <v>95</v>
      </c>
      <c r="Z39" s="164" t="s">
        <v>329</v>
      </c>
      <c r="AA39" s="360" t="s">
        <v>95</v>
      </c>
      <c r="AB39" s="246">
        <v>36</v>
      </c>
    </row>
    <row r="40" spans="1:28" ht="103.5" customHeight="1">
      <c r="A40" s="187" t="s">
        <v>143</v>
      </c>
      <c r="B40" s="186" t="s">
        <v>237</v>
      </c>
      <c r="C40" s="166" t="s">
        <v>304</v>
      </c>
      <c r="D40" s="337" t="s">
        <v>496</v>
      </c>
      <c r="E40" s="136">
        <v>43252</v>
      </c>
      <c r="F40" s="357" t="s">
        <v>602</v>
      </c>
      <c r="G40" s="357"/>
      <c r="H40" s="353" t="s">
        <v>40</v>
      </c>
      <c r="I40" s="357" t="s">
        <v>603</v>
      </c>
      <c r="J40" s="358"/>
      <c r="K40" s="358"/>
      <c r="L40" s="358"/>
      <c r="M40" s="134" t="s">
        <v>44</v>
      </c>
      <c r="N40" s="358"/>
      <c r="O40" s="356"/>
      <c r="P40" s="356"/>
      <c r="Q40" s="356"/>
      <c r="R40" s="134" t="s">
        <v>44</v>
      </c>
      <c r="S40" s="383"/>
      <c r="T40" s="416"/>
      <c r="U40" s="416"/>
      <c r="V40" s="134" t="s">
        <v>46</v>
      </c>
      <c r="W40" s="420"/>
      <c r="X40" s="135" t="s">
        <v>194</v>
      </c>
      <c r="Y40" s="164" t="s">
        <v>5</v>
      </c>
      <c r="Z40" s="164" t="s">
        <v>330</v>
      </c>
      <c r="AA40" s="360" t="s">
        <v>412</v>
      </c>
      <c r="AB40" s="246">
        <v>37</v>
      </c>
    </row>
    <row r="41" spans="1:28" ht="103.5" customHeight="1">
      <c r="A41" s="187" t="s">
        <v>144</v>
      </c>
      <c r="B41" s="186" t="s">
        <v>237</v>
      </c>
      <c r="C41" s="166" t="s">
        <v>304</v>
      </c>
      <c r="D41" s="337" t="s">
        <v>305</v>
      </c>
      <c r="E41" s="136" t="s">
        <v>306</v>
      </c>
      <c r="F41" s="357"/>
      <c r="G41" s="357"/>
      <c r="H41" s="353" t="s">
        <v>43</v>
      </c>
      <c r="I41" s="357" t="s">
        <v>529</v>
      </c>
      <c r="J41" s="358"/>
      <c r="K41" s="358"/>
      <c r="L41" s="358"/>
      <c r="M41" s="134" t="s">
        <v>44</v>
      </c>
      <c r="N41" s="358"/>
      <c r="O41" s="356"/>
      <c r="P41" s="356"/>
      <c r="Q41" s="356"/>
      <c r="R41" s="134" t="s">
        <v>44</v>
      </c>
      <c r="S41" s="383"/>
      <c r="T41" s="416"/>
      <c r="U41" s="416"/>
      <c r="V41" s="134" t="s">
        <v>46</v>
      </c>
      <c r="W41" s="420"/>
      <c r="X41" s="135" t="s">
        <v>194</v>
      </c>
      <c r="Y41" s="164" t="s">
        <v>5</v>
      </c>
      <c r="Z41" s="164" t="s">
        <v>330</v>
      </c>
      <c r="AA41" s="360" t="s">
        <v>412</v>
      </c>
      <c r="AB41" s="246">
        <v>38</v>
      </c>
    </row>
    <row r="42" spans="1:28" ht="103.5" customHeight="1">
      <c r="A42" s="187" t="s">
        <v>145</v>
      </c>
      <c r="B42" s="186" t="s">
        <v>237</v>
      </c>
      <c r="C42" s="166" t="s">
        <v>304</v>
      </c>
      <c r="D42" s="337" t="s">
        <v>498</v>
      </c>
      <c r="E42" s="136">
        <v>43344</v>
      </c>
      <c r="F42" s="357" t="s">
        <v>530</v>
      </c>
      <c r="G42" s="357"/>
      <c r="H42" s="353" t="s">
        <v>41</v>
      </c>
      <c r="I42" s="357"/>
      <c r="J42" s="358"/>
      <c r="K42" s="358"/>
      <c r="L42" s="358"/>
      <c r="M42" s="134" t="s">
        <v>44</v>
      </c>
      <c r="N42" s="358"/>
      <c r="O42" s="356"/>
      <c r="P42" s="356"/>
      <c r="Q42" s="356"/>
      <c r="R42" s="134" t="s">
        <v>44</v>
      </c>
      <c r="S42" s="383"/>
      <c r="T42" s="416"/>
      <c r="U42" s="416"/>
      <c r="V42" s="134" t="s">
        <v>46</v>
      </c>
      <c r="W42" s="420"/>
      <c r="X42" s="135" t="s">
        <v>194</v>
      </c>
      <c r="Y42" s="164" t="s">
        <v>5</v>
      </c>
      <c r="Z42" s="164" t="s">
        <v>330</v>
      </c>
      <c r="AA42" s="360" t="s">
        <v>412</v>
      </c>
      <c r="AB42" s="246">
        <v>39</v>
      </c>
    </row>
    <row r="43" spans="1:28" ht="103.5" customHeight="1">
      <c r="A43" s="187" t="s">
        <v>146</v>
      </c>
      <c r="B43" s="186" t="s">
        <v>237</v>
      </c>
      <c r="C43" s="166" t="s">
        <v>307</v>
      </c>
      <c r="D43" s="337" t="s">
        <v>497</v>
      </c>
      <c r="E43" s="136">
        <v>43191</v>
      </c>
      <c r="F43" s="357" t="s">
        <v>532</v>
      </c>
      <c r="G43" s="357"/>
      <c r="H43" s="353" t="s">
        <v>40</v>
      </c>
      <c r="I43" s="357"/>
      <c r="J43" s="358"/>
      <c r="K43" s="358"/>
      <c r="L43" s="358"/>
      <c r="M43" s="134" t="s">
        <v>44</v>
      </c>
      <c r="N43" s="358"/>
      <c r="O43" s="356"/>
      <c r="P43" s="356"/>
      <c r="Q43" s="356"/>
      <c r="R43" s="134" t="s">
        <v>44</v>
      </c>
      <c r="S43" s="383"/>
      <c r="T43" s="416"/>
      <c r="U43" s="416"/>
      <c r="V43" s="134" t="s">
        <v>46</v>
      </c>
      <c r="W43" s="420"/>
      <c r="X43" s="135" t="s">
        <v>194</v>
      </c>
      <c r="Y43" s="164" t="s">
        <v>5</v>
      </c>
      <c r="Z43" s="164" t="s">
        <v>330</v>
      </c>
      <c r="AA43" s="360" t="s">
        <v>412</v>
      </c>
      <c r="AB43" s="246">
        <v>40</v>
      </c>
    </row>
    <row r="44" spans="1:28" ht="103.5" customHeight="1">
      <c r="A44" s="187" t="s">
        <v>147</v>
      </c>
      <c r="B44" s="186" t="s">
        <v>331</v>
      </c>
      <c r="C44" s="166" t="s">
        <v>308</v>
      </c>
      <c r="D44" s="337" t="s">
        <v>478</v>
      </c>
      <c r="E44" s="136">
        <v>43374</v>
      </c>
      <c r="F44" s="357"/>
      <c r="G44" s="357"/>
      <c r="H44" s="353" t="s">
        <v>43</v>
      </c>
      <c r="I44" s="357"/>
      <c r="J44" s="358"/>
      <c r="K44" s="358"/>
      <c r="L44" s="358"/>
      <c r="M44" s="134" t="s">
        <v>44</v>
      </c>
      <c r="N44" s="358"/>
      <c r="O44" s="356"/>
      <c r="P44" s="356"/>
      <c r="Q44" s="356"/>
      <c r="R44" s="134" t="s">
        <v>44</v>
      </c>
      <c r="S44" s="383"/>
      <c r="T44" s="419"/>
      <c r="U44" s="416"/>
      <c r="V44" s="134" t="s">
        <v>46</v>
      </c>
      <c r="W44" s="420"/>
      <c r="X44" s="135" t="s">
        <v>194</v>
      </c>
      <c r="Y44" s="164" t="s">
        <v>5</v>
      </c>
      <c r="Z44" s="164" t="s">
        <v>330</v>
      </c>
      <c r="AA44" s="360" t="s">
        <v>413</v>
      </c>
      <c r="AB44" s="246">
        <v>41</v>
      </c>
    </row>
    <row r="45" spans="1:28" ht="103.5" customHeight="1">
      <c r="A45" s="187" t="s">
        <v>148</v>
      </c>
      <c r="B45" s="186" t="s">
        <v>269</v>
      </c>
      <c r="C45" s="166" t="s">
        <v>309</v>
      </c>
      <c r="D45" s="337" t="s">
        <v>442</v>
      </c>
      <c r="E45" s="136">
        <v>43466</v>
      </c>
      <c r="F45" s="357"/>
      <c r="G45" s="357"/>
      <c r="H45" s="353" t="s">
        <v>43</v>
      </c>
      <c r="I45" s="357" t="s">
        <v>582</v>
      </c>
      <c r="J45" s="358"/>
      <c r="K45" s="358"/>
      <c r="L45" s="358"/>
      <c r="M45" s="134" t="s">
        <v>44</v>
      </c>
      <c r="N45" s="358"/>
      <c r="O45" s="356"/>
      <c r="P45" s="356"/>
      <c r="Q45" s="356"/>
      <c r="R45" s="134" t="s">
        <v>44</v>
      </c>
      <c r="S45" s="383"/>
      <c r="T45" s="416"/>
      <c r="U45" s="416"/>
      <c r="V45" s="134" t="s">
        <v>46</v>
      </c>
      <c r="W45" s="420"/>
      <c r="X45" s="135" t="s">
        <v>194</v>
      </c>
      <c r="Y45" s="164" t="s">
        <v>5</v>
      </c>
      <c r="Z45" s="164" t="s">
        <v>399</v>
      </c>
      <c r="AA45" s="360" t="s">
        <v>414</v>
      </c>
      <c r="AB45" s="246">
        <v>42</v>
      </c>
    </row>
    <row r="46" spans="1:28" ht="103.5" customHeight="1">
      <c r="A46" s="187" t="s">
        <v>149</v>
      </c>
      <c r="B46" s="186" t="s">
        <v>269</v>
      </c>
      <c r="C46" s="166" t="s">
        <v>309</v>
      </c>
      <c r="D46" s="337" t="s">
        <v>443</v>
      </c>
      <c r="E46" s="136">
        <v>43525</v>
      </c>
      <c r="F46" s="357"/>
      <c r="G46" s="357"/>
      <c r="H46" s="353" t="s">
        <v>43</v>
      </c>
      <c r="I46" s="357" t="s">
        <v>582</v>
      </c>
      <c r="J46" s="358"/>
      <c r="K46" s="358"/>
      <c r="L46" s="358"/>
      <c r="M46" s="134" t="s">
        <v>44</v>
      </c>
      <c r="N46" s="358"/>
      <c r="O46" s="356"/>
      <c r="P46" s="356"/>
      <c r="Q46" s="356"/>
      <c r="R46" s="134" t="s">
        <v>44</v>
      </c>
      <c r="S46" s="383"/>
      <c r="T46" s="416"/>
      <c r="U46" s="416"/>
      <c r="V46" s="134" t="s">
        <v>46</v>
      </c>
      <c r="W46" s="420"/>
      <c r="X46" s="135" t="s">
        <v>194</v>
      </c>
      <c r="Y46" s="164" t="s">
        <v>5</v>
      </c>
      <c r="Z46" s="164" t="s">
        <v>399</v>
      </c>
      <c r="AA46" s="360" t="s">
        <v>414</v>
      </c>
      <c r="AB46" s="246">
        <v>43</v>
      </c>
    </row>
    <row r="47" spans="1:28" ht="103.5" customHeight="1">
      <c r="A47" s="187" t="s">
        <v>150</v>
      </c>
      <c r="B47" s="186" t="s">
        <v>99</v>
      </c>
      <c r="C47" s="166" t="s">
        <v>310</v>
      </c>
      <c r="D47" s="337" t="s">
        <v>311</v>
      </c>
      <c r="E47" s="136">
        <v>43525</v>
      </c>
      <c r="F47" s="357" t="s">
        <v>552</v>
      </c>
      <c r="G47" s="357" t="s">
        <v>553</v>
      </c>
      <c r="H47" s="353" t="s">
        <v>41</v>
      </c>
      <c r="I47" s="357"/>
      <c r="J47" s="358"/>
      <c r="K47" s="358"/>
      <c r="L47" s="358"/>
      <c r="M47" s="134" t="s">
        <v>44</v>
      </c>
      <c r="N47" s="358"/>
      <c r="O47" s="356"/>
      <c r="P47" s="356"/>
      <c r="Q47" s="356"/>
      <c r="R47" s="134" t="s">
        <v>44</v>
      </c>
      <c r="S47" s="383"/>
      <c r="T47" s="416"/>
      <c r="U47" s="416"/>
      <c r="V47" s="134" t="s">
        <v>46</v>
      </c>
      <c r="W47" s="420"/>
      <c r="X47" s="135" t="s">
        <v>194</v>
      </c>
      <c r="Y47" s="164" t="s">
        <v>273</v>
      </c>
      <c r="Z47" s="164" t="s">
        <v>329</v>
      </c>
      <c r="AA47" s="360" t="s">
        <v>415</v>
      </c>
      <c r="AB47" s="246">
        <v>44</v>
      </c>
    </row>
    <row r="48" spans="1:28" ht="103.5" customHeight="1">
      <c r="A48" s="187" t="s">
        <v>151</v>
      </c>
      <c r="B48" s="186" t="s">
        <v>99</v>
      </c>
      <c r="C48" s="166" t="s">
        <v>312</v>
      </c>
      <c r="D48" s="337" t="s">
        <v>313</v>
      </c>
      <c r="E48" s="136">
        <v>43525</v>
      </c>
      <c r="F48" s="430">
        <v>0.99</v>
      </c>
      <c r="G48" s="430">
        <v>0.99</v>
      </c>
      <c r="H48" s="353" t="s">
        <v>41</v>
      </c>
      <c r="I48" s="357"/>
      <c r="J48" s="358"/>
      <c r="K48" s="358"/>
      <c r="L48" s="358"/>
      <c r="M48" s="134" t="s">
        <v>44</v>
      </c>
      <c r="N48" s="358"/>
      <c r="O48" s="356"/>
      <c r="P48" s="356"/>
      <c r="Q48" s="356"/>
      <c r="R48" s="134" t="s">
        <v>44</v>
      </c>
      <c r="S48" s="383"/>
      <c r="T48" s="416"/>
      <c r="U48" s="416"/>
      <c r="V48" s="134" t="s">
        <v>46</v>
      </c>
      <c r="W48" s="420"/>
      <c r="X48" s="135" t="s">
        <v>194</v>
      </c>
      <c r="Y48" s="164" t="s">
        <v>273</v>
      </c>
      <c r="Z48" s="164" t="s">
        <v>329</v>
      </c>
      <c r="AA48" s="360" t="s">
        <v>415</v>
      </c>
      <c r="AB48" s="246">
        <v>45</v>
      </c>
    </row>
    <row r="49" spans="1:47" ht="103.5" customHeight="1">
      <c r="A49" s="187" t="s">
        <v>152</v>
      </c>
      <c r="B49" s="186" t="s">
        <v>99</v>
      </c>
      <c r="C49" s="166" t="s">
        <v>312</v>
      </c>
      <c r="D49" s="337" t="s">
        <v>314</v>
      </c>
      <c r="E49" s="136">
        <v>43525</v>
      </c>
      <c r="F49" s="430">
        <v>0.81</v>
      </c>
      <c r="G49" s="430">
        <v>0.75</v>
      </c>
      <c r="H49" s="353" t="s">
        <v>41</v>
      </c>
      <c r="I49" s="357"/>
      <c r="J49" s="358"/>
      <c r="K49" s="358"/>
      <c r="L49" s="358"/>
      <c r="M49" s="134" t="s">
        <v>44</v>
      </c>
      <c r="N49" s="358"/>
      <c r="O49" s="356"/>
      <c r="P49" s="356"/>
      <c r="Q49" s="356"/>
      <c r="R49" s="134" t="s">
        <v>44</v>
      </c>
      <c r="S49" s="383"/>
      <c r="T49" s="416"/>
      <c r="U49" s="416"/>
      <c r="V49" s="134" t="s">
        <v>46</v>
      </c>
      <c r="W49" s="423"/>
      <c r="X49" s="135" t="s">
        <v>194</v>
      </c>
      <c r="Y49" s="164" t="s">
        <v>273</v>
      </c>
      <c r="Z49" s="164" t="s">
        <v>329</v>
      </c>
      <c r="AA49" s="360" t="s">
        <v>415</v>
      </c>
      <c r="AB49" s="246">
        <v>46</v>
      </c>
    </row>
    <row r="50" spans="1:47" ht="138.75" customHeight="1">
      <c r="A50" s="187" t="s">
        <v>153</v>
      </c>
      <c r="B50" s="186" t="s">
        <v>99</v>
      </c>
      <c r="C50" s="166" t="s">
        <v>315</v>
      </c>
      <c r="D50" s="436" t="s">
        <v>316</v>
      </c>
      <c r="E50" s="136">
        <v>43525</v>
      </c>
      <c r="F50" s="437" t="s">
        <v>610</v>
      </c>
      <c r="G50" s="437" t="s">
        <v>611</v>
      </c>
      <c r="H50" s="353" t="s">
        <v>41</v>
      </c>
      <c r="I50" s="357" t="s">
        <v>554</v>
      </c>
      <c r="J50" s="358"/>
      <c r="K50" s="358"/>
      <c r="L50" s="358"/>
      <c r="M50" s="134" t="s">
        <v>44</v>
      </c>
      <c r="N50" s="358"/>
      <c r="O50" s="356"/>
      <c r="P50" s="356"/>
      <c r="Q50" s="356"/>
      <c r="R50" s="134" t="s">
        <v>44</v>
      </c>
      <c r="S50" s="383"/>
      <c r="T50" s="416"/>
      <c r="U50" s="416"/>
      <c r="V50" s="134" t="s">
        <v>46</v>
      </c>
      <c r="W50" s="420"/>
      <c r="X50" s="135" t="s">
        <v>194</v>
      </c>
      <c r="Y50" s="164" t="s">
        <v>273</v>
      </c>
      <c r="Z50" s="164" t="s">
        <v>329</v>
      </c>
      <c r="AA50" s="360" t="s">
        <v>415</v>
      </c>
      <c r="AB50" s="246">
        <v>47</v>
      </c>
    </row>
    <row r="51" spans="1:47" ht="103.5" customHeight="1">
      <c r="A51" s="187" t="s">
        <v>154</v>
      </c>
      <c r="B51" s="186" t="s">
        <v>99</v>
      </c>
      <c r="C51" s="166" t="s">
        <v>317</v>
      </c>
      <c r="D51" s="436" t="s">
        <v>607</v>
      </c>
      <c r="E51" s="136">
        <v>43525</v>
      </c>
      <c r="F51" s="435" t="s">
        <v>608</v>
      </c>
      <c r="G51" s="435" t="s">
        <v>609</v>
      </c>
      <c r="H51" s="353" t="s">
        <v>41</v>
      </c>
      <c r="I51" s="357" t="s">
        <v>555</v>
      </c>
      <c r="J51" s="358"/>
      <c r="K51" s="358"/>
      <c r="L51" s="358"/>
      <c r="M51" s="134" t="s">
        <v>44</v>
      </c>
      <c r="N51" s="358"/>
      <c r="O51" s="356"/>
      <c r="P51" s="356"/>
      <c r="Q51" s="356"/>
      <c r="R51" s="134" t="s">
        <v>44</v>
      </c>
      <c r="S51" s="383"/>
      <c r="T51" s="416"/>
      <c r="U51" s="416"/>
      <c r="V51" s="134" t="s">
        <v>46</v>
      </c>
      <c r="W51" s="420"/>
      <c r="X51" s="135" t="s">
        <v>194</v>
      </c>
      <c r="Y51" s="164" t="s">
        <v>273</v>
      </c>
      <c r="Z51" s="164" t="s">
        <v>329</v>
      </c>
      <c r="AA51" s="360" t="s">
        <v>415</v>
      </c>
      <c r="AB51" s="246">
        <v>48</v>
      </c>
    </row>
    <row r="52" spans="1:47" ht="173.25">
      <c r="A52" s="187" t="s">
        <v>155</v>
      </c>
      <c r="B52" s="186" t="s">
        <v>99</v>
      </c>
      <c r="C52" s="166" t="s">
        <v>318</v>
      </c>
      <c r="D52" s="337" t="s">
        <v>319</v>
      </c>
      <c r="E52" s="136">
        <v>43525</v>
      </c>
      <c r="F52" s="435" t="s">
        <v>604</v>
      </c>
      <c r="G52" s="435" t="s">
        <v>606</v>
      </c>
      <c r="H52" s="353" t="s">
        <v>41</v>
      </c>
      <c r="I52" s="357" t="s">
        <v>605</v>
      </c>
      <c r="J52" s="358"/>
      <c r="K52" s="358"/>
      <c r="L52" s="358"/>
      <c r="M52" s="134" t="s">
        <v>44</v>
      </c>
      <c r="N52" s="358"/>
      <c r="O52" s="356"/>
      <c r="P52" s="382"/>
      <c r="Q52" s="356"/>
      <c r="R52" s="134" t="s">
        <v>44</v>
      </c>
      <c r="S52" s="358"/>
      <c r="T52" s="416"/>
      <c r="U52" s="416"/>
      <c r="V52" s="134" t="s">
        <v>46</v>
      </c>
      <c r="W52" s="420"/>
      <c r="X52" s="135" t="s">
        <v>194</v>
      </c>
      <c r="Y52" s="164" t="s">
        <v>273</v>
      </c>
      <c r="Z52" s="164" t="s">
        <v>329</v>
      </c>
      <c r="AA52" s="360" t="s">
        <v>415</v>
      </c>
      <c r="AB52" s="246">
        <v>49</v>
      </c>
    </row>
    <row r="53" spans="1:47" ht="103.5" customHeight="1">
      <c r="A53" s="187" t="s">
        <v>156</v>
      </c>
      <c r="B53" s="186" t="s">
        <v>99</v>
      </c>
      <c r="C53" s="166" t="s">
        <v>320</v>
      </c>
      <c r="D53" s="337" t="s">
        <v>507</v>
      </c>
      <c r="E53" s="136">
        <v>43525</v>
      </c>
      <c r="F53" s="357"/>
      <c r="G53" s="357" t="s">
        <v>556</v>
      </c>
      <c r="H53" s="353" t="s">
        <v>43</v>
      </c>
      <c r="I53" s="357" t="s">
        <v>557</v>
      </c>
      <c r="J53" s="358"/>
      <c r="K53" s="358"/>
      <c r="L53" s="358"/>
      <c r="M53" s="134" t="s">
        <v>44</v>
      </c>
      <c r="N53" s="358"/>
      <c r="O53" s="356"/>
      <c r="P53" s="356"/>
      <c r="Q53" s="356"/>
      <c r="R53" s="134" t="s">
        <v>44</v>
      </c>
      <c r="S53" s="383"/>
      <c r="T53" s="416"/>
      <c r="U53" s="416"/>
      <c r="V53" s="134" t="s">
        <v>46</v>
      </c>
      <c r="W53" s="420"/>
      <c r="X53" s="135" t="s">
        <v>194</v>
      </c>
      <c r="Y53" s="164" t="s">
        <v>273</v>
      </c>
      <c r="Z53" s="164" t="s">
        <v>329</v>
      </c>
      <c r="AA53" s="360" t="s">
        <v>415</v>
      </c>
      <c r="AB53" s="246">
        <v>50</v>
      </c>
    </row>
    <row r="54" spans="1:47" ht="103.5" customHeight="1">
      <c r="A54" s="187" t="s">
        <v>157</v>
      </c>
      <c r="B54" s="186" t="s">
        <v>99</v>
      </c>
      <c r="C54" s="166" t="s">
        <v>321</v>
      </c>
      <c r="D54" s="337" t="s">
        <v>508</v>
      </c>
      <c r="E54" s="136">
        <v>43344</v>
      </c>
      <c r="F54" s="357"/>
      <c r="G54" s="357"/>
      <c r="H54" s="353" t="s">
        <v>43</v>
      </c>
      <c r="I54" s="357" t="s">
        <v>617</v>
      </c>
      <c r="J54" s="358"/>
      <c r="K54" s="358"/>
      <c r="L54" s="358"/>
      <c r="M54" s="134" t="s">
        <v>44</v>
      </c>
      <c r="N54" s="358"/>
      <c r="O54" s="356"/>
      <c r="P54" s="356"/>
      <c r="Q54" s="356"/>
      <c r="R54" s="134" t="s">
        <v>44</v>
      </c>
      <c r="S54" s="383"/>
      <c r="T54" s="416"/>
      <c r="U54" s="416"/>
      <c r="V54" s="134" t="s">
        <v>46</v>
      </c>
      <c r="W54" s="420"/>
      <c r="X54" s="135" t="s">
        <v>194</v>
      </c>
      <c r="Y54" s="164" t="s">
        <v>273</v>
      </c>
      <c r="Z54" s="164" t="s">
        <v>329</v>
      </c>
      <c r="AA54" s="360" t="s">
        <v>415</v>
      </c>
      <c r="AB54" s="246">
        <v>51</v>
      </c>
    </row>
    <row r="55" spans="1:47" ht="103.5" customHeight="1">
      <c r="A55" s="187" t="s">
        <v>193</v>
      </c>
      <c r="B55" s="186" t="s">
        <v>99</v>
      </c>
      <c r="C55" s="166" t="s">
        <v>322</v>
      </c>
      <c r="D55" s="337" t="s">
        <v>509</v>
      </c>
      <c r="E55" s="136">
        <v>43191</v>
      </c>
      <c r="F55" s="357" t="s">
        <v>528</v>
      </c>
      <c r="G55" s="357"/>
      <c r="H55" s="353" t="s">
        <v>40</v>
      </c>
      <c r="I55" s="357" t="s">
        <v>558</v>
      </c>
      <c r="J55" s="358"/>
      <c r="K55" s="358"/>
      <c r="L55" s="358"/>
      <c r="M55" s="134" t="s">
        <v>44</v>
      </c>
      <c r="N55" s="358"/>
      <c r="O55" s="356"/>
      <c r="P55" s="356"/>
      <c r="Q55" s="356"/>
      <c r="R55" s="134" t="s">
        <v>44</v>
      </c>
      <c r="S55" s="383"/>
      <c r="T55" s="416"/>
      <c r="U55" s="416"/>
      <c r="V55" s="134" t="s">
        <v>46</v>
      </c>
      <c r="W55" s="420"/>
      <c r="X55" s="135" t="s">
        <v>194</v>
      </c>
      <c r="Y55" s="164" t="s">
        <v>273</v>
      </c>
      <c r="Z55" s="164" t="s">
        <v>329</v>
      </c>
      <c r="AA55" s="360" t="s">
        <v>415</v>
      </c>
      <c r="AB55" s="246">
        <v>52</v>
      </c>
    </row>
    <row r="56" spans="1:47" ht="103.5" customHeight="1">
      <c r="A56" s="187" t="s">
        <v>250</v>
      </c>
      <c r="B56" s="186" t="s">
        <v>99</v>
      </c>
      <c r="C56" s="166" t="s">
        <v>323</v>
      </c>
      <c r="D56" s="337" t="s">
        <v>510</v>
      </c>
      <c r="E56" s="136">
        <v>43344</v>
      </c>
      <c r="F56" s="357"/>
      <c r="G56" s="357"/>
      <c r="H56" s="353" t="s">
        <v>43</v>
      </c>
      <c r="I56" s="357" t="s">
        <v>617</v>
      </c>
      <c r="J56" s="358"/>
      <c r="K56" s="358"/>
      <c r="L56" s="358"/>
      <c r="M56" s="134" t="s">
        <v>44</v>
      </c>
      <c r="N56" s="358"/>
      <c r="O56" s="356"/>
      <c r="P56" s="356"/>
      <c r="Q56" s="356"/>
      <c r="R56" s="134" t="s">
        <v>44</v>
      </c>
      <c r="S56" s="383"/>
      <c r="T56" s="416"/>
      <c r="U56" s="416"/>
      <c r="V56" s="134" t="s">
        <v>46</v>
      </c>
      <c r="W56" s="420"/>
      <c r="X56" s="135" t="s">
        <v>194</v>
      </c>
      <c r="Y56" s="164" t="s">
        <v>273</v>
      </c>
      <c r="Z56" s="164" t="s">
        <v>329</v>
      </c>
      <c r="AA56" s="360" t="s">
        <v>415</v>
      </c>
      <c r="AB56" s="246">
        <v>53</v>
      </c>
    </row>
    <row r="57" spans="1:47" ht="150">
      <c r="A57" s="187" t="s">
        <v>251</v>
      </c>
      <c r="B57" s="186" t="s">
        <v>99</v>
      </c>
      <c r="C57" s="166" t="s">
        <v>312</v>
      </c>
      <c r="D57" s="337" t="s">
        <v>511</v>
      </c>
      <c r="E57" s="136">
        <v>43252</v>
      </c>
      <c r="F57" s="357" t="s">
        <v>630</v>
      </c>
      <c r="G57" s="357"/>
      <c r="H57" s="439" t="s">
        <v>27</v>
      </c>
      <c r="I57" s="357"/>
      <c r="J57" s="358"/>
      <c r="K57" s="358"/>
      <c r="L57" s="358"/>
      <c r="M57" s="134" t="s">
        <v>44</v>
      </c>
      <c r="N57" s="358"/>
      <c r="O57" s="356"/>
      <c r="P57" s="356"/>
      <c r="Q57" s="356"/>
      <c r="R57" s="134" t="s">
        <v>44</v>
      </c>
      <c r="S57" s="383"/>
      <c r="T57" s="416"/>
      <c r="U57" s="416"/>
      <c r="V57" s="134" t="s">
        <v>46</v>
      </c>
      <c r="W57" s="420"/>
      <c r="X57" s="135" t="s">
        <v>194</v>
      </c>
      <c r="Y57" s="164" t="s">
        <v>273</v>
      </c>
      <c r="Z57" s="164" t="s">
        <v>329</v>
      </c>
      <c r="AA57" s="360" t="s">
        <v>415</v>
      </c>
      <c r="AB57" s="246">
        <v>54</v>
      </c>
    </row>
    <row r="58" spans="1:47" ht="78.75">
      <c r="A58" s="187" t="s">
        <v>252</v>
      </c>
      <c r="B58" s="186" t="s">
        <v>99</v>
      </c>
      <c r="C58" s="166" t="s">
        <v>312</v>
      </c>
      <c r="D58" s="337" t="s">
        <v>512</v>
      </c>
      <c r="E58" s="136">
        <v>43313</v>
      </c>
      <c r="F58" s="357" t="s">
        <v>559</v>
      </c>
      <c r="G58" s="357"/>
      <c r="H58" s="353" t="s">
        <v>41</v>
      </c>
      <c r="I58" s="357"/>
      <c r="J58" s="358"/>
      <c r="K58" s="358"/>
      <c r="L58" s="358"/>
      <c r="M58" s="134" t="s">
        <v>44</v>
      </c>
      <c r="N58" s="358"/>
      <c r="O58" s="356"/>
      <c r="P58" s="356"/>
      <c r="Q58" s="356"/>
      <c r="R58" s="134" t="s">
        <v>44</v>
      </c>
      <c r="S58" s="383"/>
      <c r="T58" s="416"/>
      <c r="U58" s="416"/>
      <c r="V58" s="134" t="s">
        <v>46</v>
      </c>
      <c r="W58" s="420"/>
      <c r="X58" s="135" t="s">
        <v>194</v>
      </c>
      <c r="Y58" s="164" t="s">
        <v>273</v>
      </c>
      <c r="Z58" s="164" t="s">
        <v>329</v>
      </c>
      <c r="AA58" s="360" t="s">
        <v>415</v>
      </c>
      <c r="AB58" s="246">
        <v>55</v>
      </c>
    </row>
    <row r="59" spans="1:47" ht="103.5" customHeight="1">
      <c r="A59" s="187" t="s">
        <v>253</v>
      </c>
      <c r="B59" s="186" t="s">
        <v>329</v>
      </c>
      <c r="C59" s="166" t="s">
        <v>324</v>
      </c>
      <c r="D59" s="337" t="s">
        <v>506</v>
      </c>
      <c r="E59" s="136">
        <v>43525</v>
      </c>
      <c r="F59" s="357"/>
      <c r="G59" s="357"/>
      <c r="H59" s="353" t="s">
        <v>43</v>
      </c>
      <c r="I59" s="357"/>
      <c r="J59" s="358"/>
      <c r="K59" s="358"/>
      <c r="L59" s="358"/>
      <c r="M59" s="134" t="s">
        <v>44</v>
      </c>
      <c r="N59" s="358"/>
      <c r="O59" s="356"/>
      <c r="P59" s="356"/>
      <c r="Q59" s="356"/>
      <c r="R59" s="134" t="s">
        <v>44</v>
      </c>
      <c r="S59" s="383"/>
      <c r="T59" s="416"/>
      <c r="U59" s="416"/>
      <c r="V59" s="134" t="s">
        <v>46</v>
      </c>
      <c r="W59" s="420"/>
      <c r="X59" s="135" t="s">
        <v>194</v>
      </c>
      <c r="Y59" s="164" t="s">
        <v>273</v>
      </c>
      <c r="Z59" s="164" t="s">
        <v>329</v>
      </c>
      <c r="AA59" s="360" t="s">
        <v>416</v>
      </c>
      <c r="AB59" s="246">
        <v>56</v>
      </c>
    </row>
    <row r="60" spans="1:47" ht="84" customHeight="1">
      <c r="A60" s="187" t="s">
        <v>254</v>
      </c>
      <c r="B60" s="186" t="s">
        <v>263</v>
      </c>
      <c r="C60" s="166" t="s">
        <v>325</v>
      </c>
      <c r="D60" s="337" t="s">
        <v>326</v>
      </c>
      <c r="E60" s="136">
        <v>43525</v>
      </c>
      <c r="F60" s="357" t="s">
        <v>562</v>
      </c>
      <c r="G60" s="357"/>
      <c r="H60" s="353" t="s">
        <v>41</v>
      </c>
      <c r="I60" s="357"/>
      <c r="J60" s="358"/>
      <c r="K60" s="358"/>
      <c r="L60" s="358"/>
      <c r="M60" s="134" t="s">
        <v>44</v>
      </c>
      <c r="N60" s="358"/>
      <c r="O60" s="356"/>
      <c r="P60" s="356"/>
      <c r="Q60" s="356"/>
      <c r="R60" s="134" t="s">
        <v>44</v>
      </c>
      <c r="S60" s="383"/>
      <c r="T60" s="416"/>
      <c r="U60" s="416"/>
      <c r="V60" s="134" t="s">
        <v>46</v>
      </c>
      <c r="W60" s="420"/>
      <c r="X60" s="135" t="s">
        <v>194</v>
      </c>
      <c r="Y60" s="164" t="s">
        <v>272</v>
      </c>
      <c r="Z60" s="164" t="s">
        <v>330</v>
      </c>
      <c r="AA60" s="360" t="s">
        <v>417</v>
      </c>
      <c r="AB60" s="246">
        <v>57</v>
      </c>
    </row>
    <row r="61" spans="1:47" ht="103.5" customHeight="1">
      <c r="A61" s="187" t="s">
        <v>255</v>
      </c>
      <c r="B61" s="186" t="s">
        <v>263</v>
      </c>
      <c r="C61" s="166" t="s">
        <v>327</v>
      </c>
      <c r="D61" s="337" t="s">
        <v>515</v>
      </c>
      <c r="E61" s="136">
        <v>43525</v>
      </c>
      <c r="F61" s="357"/>
      <c r="G61" s="357"/>
      <c r="H61" s="353" t="s">
        <v>43</v>
      </c>
      <c r="I61" s="357"/>
      <c r="J61" s="358"/>
      <c r="K61" s="358"/>
      <c r="L61" s="358"/>
      <c r="M61" s="134" t="s">
        <v>44</v>
      </c>
      <c r="N61" s="358"/>
      <c r="O61" s="356"/>
      <c r="P61" s="356"/>
      <c r="Q61" s="356"/>
      <c r="R61" s="134" t="s">
        <v>44</v>
      </c>
      <c r="S61" s="383"/>
      <c r="T61" s="416"/>
      <c r="U61" s="416"/>
      <c r="V61" s="134" t="s">
        <v>46</v>
      </c>
      <c r="W61" s="420"/>
      <c r="X61" s="135" t="s">
        <v>194</v>
      </c>
      <c r="Y61" s="164" t="s">
        <v>272</v>
      </c>
      <c r="Z61" s="164" t="s">
        <v>330</v>
      </c>
      <c r="AA61" s="360" t="s">
        <v>417</v>
      </c>
      <c r="AB61" s="246">
        <v>58</v>
      </c>
    </row>
    <row r="62" spans="1:47" ht="103.5" customHeight="1">
      <c r="A62" s="187" t="s">
        <v>256</v>
      </c>
      <c r="B62" s="186" t="s">
        <v>263</v>
      </c>
      <c r="C62" s="166" t="s">
        <v>328</v>
      </c>
      <c r="D62" s="337" t="s">
        <v>516</v>
      </c>
      <c r="E62" s="136">
        <v>43282</v>
      </c>
      <c r="F62" s="357" t="s">
        <v>561</v>
      </c>
      <c r="G62" s="357"/>
      <c r="H62" s="353" t="s">
        <v>41</v>
      </c>
      <c r="I62" s="357"/>
      <c r="J62" s="358"/>
      <c r="K62" s="358"/>
      <c r="L62" s="358"/>
      <c r="M62" s="134" t="s">
        <v>44</v>
      </c>
      <c r="N62" s="358"/>
      <c r="O62" s="356"/>
      <c r="P62" s="356"/>
      <c r="Q62" s="356"/>
      <c r="R62" s="134" t="s">
        <v>44</v>
      </c>
      <c r="S62" s="383"/>
      <c r="T62" s="416"/>
      <c r="U62" s="416"/>
      <c r="V62" s="134" t="s">
        <v>46</v>
      </c>
      <c r="W62" s="420"/>
      <c r="X62" s="135" t="s">
        <v>194</v>
      </c>
      <c r="Y62" s="164" t="s">
        <v>272</v>
      </c>
      <c r="Z62" s="164" t="s">
        <v>330</v>
      </c>
      <c r="AA62" s="360" t="s">
        <v>417</v>
      </c>
      <c r="AB62" s="246">
        <v>59</v>
      </c>
    </row>
    <row r="63" spans="1:47" s="247" customFormat="1" ht="21">
      <c r="A63" s="332" t="s">
        <v>420</v>
      </c>
      <c r="B63" s="333"/>
      <c r="C63" s="386"/>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v>60</v>
      </c>
      <c r="AC63" s="390"/>
      <c r="AD63" s="390"/>
      <c r="AE63" s="390"/>
      <c r="AF63" s="390"/>
      <c r="AG63" s="390"/>
      <c r="AH63" s="390"/>
      <c r="AI63" s="390"/>
      <c r="AJ63" s="390"/>
      <c r="AK63" s="390"/>
      <c r="AL63" s="390"/>
      <c r="AM63" s="390"/>
      <c r="AN63" s="390"/>
      <c r="AO63" s="390"/>
      <c r="AP63" s="390"/>
      <c r="AQ63" s="390"/>
      <c r="AR63" s="390"/>
      <c r="AS63" s="390"/>
      <c r="AT63" s="390"/>
      <c r="AU63" s="390"/>
    </row>
    <row r="64" spans="1:47" ht="103.5" customHeight="1">
      <c r="A64" s="187" t="s">
        <v>197</v>
      </c>
      <c r="B64" s="186" t="s">
        <v>330</v>
      </c>
      <c r="C64" s="165" t="s">
        <v>332</v>
      </c>
      <c r="D64" s="337" t="s">
        <v>476</v>
      </c>
      <c r="E64" s="136">
        <v>43525</v>
      </c>
      <c r="F64" s="357"/>
      <c r="G64" s="357"/>
      <c r="H64" s="353" t="s">
        <v>43</v>
      </c>
      <c r="I64" s="357"/>
      <c r="J64" s="358"/>
      <c r="K64" s="358"/>
      <c r="L64" s="358"/>
      <c r="M64" s="134" t="s">
        <v>44</v>
      </c>
      <c r="N64" s="358"/>
      <c r="O64" s="356"/>
      <c r="P64" s="356"/>
      <c r="Q64" s="356"/>
      <c r="R64" s="134" t="s">
        <v>44</v>
      </c>
      <c r="S64" s="383"/>
      <c r="T64" s="416"/>
      <c r="U64" s="416"/>
      <c r="V64" s="134" t="s">
        <v>46</v>
      </c>
      <c r="W64" s="417"/>
      <c r="X64" s="135" t="s">
        <v>195</v>
      </c>
      <c r="Y64" s="164" t="s">
        <v>88</v>
      </c>
      <c r="Z64" s="164" t="s">
        <v>330</v>
      </c>
      <c r="AA64" s="134" t="s">
        <v>418</v>
      </c>
      <c r="AB64" s="246">
        <v>61</v>
      </c>
    </row>
    <row r="65" spans="1:47" ht="103.5" customHeight="1">
      <c r="A65" s="187" t="s">
        <v>198</v>
      </c>
      <c r="B65" s="186" t="s">
        <v>266</v>
      </c>
      <c r="C65" s="165" t="s">
        <v>257</v>
      </c>
      <c r="D65" s="337" t="s">
        <v>333</v>
      </c>
      <c r="E65" s="136">
        <v>43525</v>
      </c>
      <c r="F65" s="438" t="s">
        <v>612</v>
      </c>
      <c r="G65" s="357"/>
      <c r="H65" s="353" t="s">
        <v>41</v>
      </c>
      <c r="I65" s="357"/>
      <c r="J65" s="358"/>
      <c r="K65" s="358"/>
      <c r="L65" s="358"/>
      <c r="M65" s="134" t="s">
        <v>44</v>
      </c>
      <c r="N65" s="358"/>
      <c r="O65" s="356"/>
      <c r="P65" s="356"/>
      <c r="Q65" s="356"/>
      <c r="R65" s="134" t="s">
        <v>44</v>
      </c>
      <c r="S65" s="383"/>
      <c r="T65" s="416"/>
      <c r="U65" s="416"/>
      <c r="V65" s="134" t="s">
        <v>46</v>
      </c>
      <c r="W65" s="417"/>
      <c r="X65" s="135" t="s">
        <v>195</v>
      </c>
      <c r="Y65" s="164" t="s">
        <v>95</v>
      </c>
      <c r="Z65" s="164" t="s">
        <v>329</v>
      </c>
      <c r="AA65" s="134" t="s">
        <v>419</v>
      </c>
      <c r="AB65" s="246">
        <v>62</v>
      </c>
    </row>
    <row r="66" spans="1:47" ht="103.5" customHeight="1">
      <c r="A66" s="187" t="s">
        <v>199</v>
      </c>
      <c r="B66" s="186" t="s">
        <v>266</v>
      </c>
      <c r="C66" s="165" t="s">
        <v>258</v>
      </c>
      <c r="D66" s="337" t="s">
        <v>333</v>
      </c>
      <c r="E66" s="136">
        <v>43525</v>
      </c>
      <c r="F66" s="438" t="s">
        <v>613</v>
      </c>
      <c r="G66" s="357"/>
      <c r="H66" s="353" t="s">
        <v>41</v>
      </c>
      <c r="I66" s="357"/>
      <c r="J66" s="358"/>
      <c r="K66" s="358"/>
      <c r="L66" s="358"/>
      <c r="M66" s="134" t="s">
        <v>44</v>
      </c>
      <c r="N66" s="358"/>
      <c r="O66" s="356"/>
      <c r="P66" s="356"/>
      <c r="Q66" s="356"/>
      <c r="R66" s="134" t="s">
        <v>44</v>
      </c>
      <c r="S66" s="383"/>
      <c r="T66" s="358"/>
      <c r="U66" s="358"/>
      <c r="V66" s="134" t="s">
        <v>46</v>
      </c>
      <c r="W66" s="418"/>
      <c r="X66" s="135" t="s">
        <v>195</v>
      </c>
      <c r="Y66" s="164" t="s">
        <v>95</v>
      </c>
      <c r="Z66" s="164" t="s">
        <v>329</v>
      </c>
      <c r="AA66" s="134" t="s">
        <v>419</v>
      </c>
      <c r="AB66" s="246">
        <v>63</v>
      </c>
    </row>
    <row r="67" spans="1:47" ht="99" customHeight="1">
      <c r="A67" s="187" t="s">
        <v>200</v>
      </c>
      <c r="B67" s="186" t="s">
        <v>266</v>
      </c>
      <c r="C67" s="165" t="s">
        <v>334</v>
      </c>
      <c r="D67" s="337" t="s">
        <v>333</v>
      </c>
      <c r="E67" s="136">
        <v>43525</v>
      </c>
      <c r="F67" s="438" t="s">
        <v>614</v>
      </c>
      <c r="G67" s="357"/>
      <c r="H67" s="353" t="s">
        <v>41</v>
      </c>
      <c r="I67" s="357"/>
      <c r="J67" s="379"/>
      <c r="K67" s="379"/>
      <c r="L67" s="379"/>
      <c r="M67" s="134" t="s">
        <v>44</v>
      </c>
      <c r="N67" s="358"/>
      <c r="O67" s="381"/>
      <c r="P67" s="381"/>
      <c r="Q67" s="381"/>
      <c r="R67" s="134" t="s">
        <v>44</v>
      </c>
      <c r="S67" s="383"/>
      <c r="T67" s="419"/>
      <c r="U67" s="419"/>
      <c r="V67" s="134" t="s">
        <v>46</v>
      </c>
      <c r="W67" s="417"/>
      <c r="X67" s="135" t="s">
        <v>195</v>
      </c>
      <c r="Y67" s="164" t="s">
        <v>95</v>
      </c>
      <c r="Z67" s="164" t="s">
        <v>329</v>
      </c>
      <c r="AA67" s="134" t="s">
        <v>419</v>
      </c>
      <c r="AB67" s="246">
        <v>64</v>
      </c>
    </row>
    <row r="68" spans="1:47" ht="103.5" customHeight="1">
      <c r="A68" s="187" t="s">
        <v>201</v>
      </c>
      <c r="B68" s="186" t="s">
        <v>266</v>
      </c>
      <c r="C68" s="165" t="s">
        <v>260</v>
      </c>
      <c r="D68" s="337" t="s">
        <v>439</v>
      </c>
      <c r="E68" s="136">
        <v>43525</v>
      </c>
      <c r="F68" s="357" t="s">
        <v>578</v>
      </c>
      <c r="G68" s="357"/>
      <c r="H68" s="353" t="s">
        <v>41</v>
      </c>
      <c r="I68" s="357"/>
      <c r="J68" s="358"/>
      <c r="K68" s="358"/>
      <c r="L68" s="358"/>
      <c r="M68" s="134" t="s">
        <v>44</v>
      </c>
      <c r="N68" s="358"/>
      <c r="O68" s="356"/>
      <c r="P68" s="356"/>
      <c r="Q68" s="356"/>
      <c r="R68" s="134" t="s">
        <v>44</v>
      </c>
      <c r="S68" s="383"/>
      <c r="T68" s="416"/>
      <c r="U68" s="416"/>
      <c r="V68" s="134" t="s">
        <v>46</v>
      </c>
      <c r="W68" s="417"/>
      <c r="X68" s="135" t="s">
        <v>195</v>
      </c>
      <c r="Y68" s="164" t="s">
        <v>95</v>
      </c>
      <c r="Z68" s="164" t="s">
        <v>329</v>
      </c>
      <c r="AA68" s="134" t="s">
        <v>419</v>
      </c>
      <c r="AB68" s="246">
        <v>65</v>
      </c>
    </row>
    <row r="69" spans="1:47" ht="103.5" customHeight="1">
      <c r="A69" s="187" t="s">
        <v>202</v>
      </c>
      <c r="B69" s="186" t="s">
        <v>268</v>
      </c>
      <c r="C69" s="165" t="s">
        <v>335</v>
      </c>
      <c r="D69" s="337" t="s">
        <v>450</v>
      </c>
      <c r="E69" s="136">
        <v>43525</v>
      </c>
      <c r="F69" s="357" t="s">
        <v>599</v>
      </c>
      <c r="G69" s="357"/>
      <c r="H69" s="353" t="s">
        <v>41</v>
      </c>
      <c r="I69" s="357"/>
      <c r="J69" s="358"/>
      <c r="K69" s="358"/>
      <c r="L69" s="358"/>
      <c r="M69" s="134" t="s">
        <v>44</v>
      </c>
      <c r="N69" s="358"/>
      <c r="O69" s="356"/>
      <c r="P69" s="356"/>
      <c r="Q69" s="356"/>
      <c r="R69" s="134" t="s">
        <v>44</v>
      </c>
      <c r="S69" s="383"/>
      <c r="T69" s="416"/>
      <c r="U69" s="416"/>
      <c r="V69" s="134" t="s">
        <v>46</v>
      </c>
      <c r="W69" s="417"/>
      <c r="X69" s="135" t="s">
        <v>195</v>
      </c>
      <c r="Y69" s="164" t="s">
        <v>95</v>
      </c>
      <c r="Z69" s="164" t="s">
        <v>329</v>
      </c>
      <c r="AA69" s="134" t="s">
        <v>95</v>
      </c>
      <c r="AB69" s="246">
        <v>66</v>
      </c>
    </row>
    <row r="70" spans="1:47" ht="103.5" customHeight="1">
      <c r="A70" s="187" t="s">
        <v>203</v>
      </c>
      <c r="B70" s="186" t="s">
        <v>263</v>
      </c>
      <c r="C70" s="165" t="s">
        <v>341</v>
      </c>
      <c r="D70" s="337" t="s">
        <v>517</v>
      </c>
      <c r="E70" s="136">
        <v>43525</v>
      </c>
      <c r="F70" s="357" t="s">
        <v>563</v>
      </c>
      <c r="G70" s="357"/>
      <c r="H70" s="353" t="s">
        <v>41</v>
      </c>
      <c r="I70" s="357"/>
      <c r="J70" s="358"/>
      <c r="K70" s="358"/>
      <c r="L70" s="358"/>
      <c r="M70" s="134" t="s">
        <v>44</v>
      </c>
      <c r="N70" s="358"/>
      <c r="O70" s="356"/>
      <c r="P70" s="356"/>
      <c r="Q70" s="356"/>
      <c r="R70" s="134" t="s">
        <v>44</v>
      </c>
      <c r="S70" s="383"/>
      <c r="T70" s="416"/>
      <c r="U70" s="416"/>
      <c r="V70" s="134" t="s">
        <v>46</v>
      </c>
      <c r="W70" s="417"/>
      <c r="X70" s="135" t="s">
        <v>195</v>
      </c>
      <c r="Y70" s="164" t="s">
        <v>95</v>
      </c>
      <c r="Z70" s="164" t="s">
        <v>329</v>
      </c>
      <c r="AA70" s="134" t="s">
        <v>94</v>
      </c>
      <c r="AB70" s="246">
        <v>67</v>
      </c>
    </row>
    <row r="71" spans="1:47" ht="103.5" customHeight="1">
      <c r="A71" s="187" t="s">
        <v>204</v>
      </c>
      <c r="B71" s="186" t="s">
        <v>268</v>
      </c>
      <c r="C71" s="165" t="s">
        <v>259</v>
      </c>
      <c r="D71" s="337" t="s">
        <v>451</v>
      </c>
      <c r="E71" s="136">
        <v>43525</v>
      </c>
      <c r="F71" s="357" t="s">
        <v>595</v>
      </c>
      <c r="G71" s="357"/>
      <c r="H71" s="353" t="s">
        <v>41</v>
      </c>
      <c r="I71" s="357"/>
      <c r="J71" s="358"/>
      <c r="K71" s="358"/>
      <c r="L71" s="358"/>
      <c r="M71" s="134" t="s">
        <v>44</v>
      </c>
      <c r="N71" s="358"/>
      <c r="O71" s="356"/>
      <c r="P71" s="356"/>
      <c r="Q71" s="356"/>
      <c r="R71" s="134" t="s">
        <v>44</v>
      </c>
      <c r="S71" s="383"/>
      <c r="T71" s="416"/>
      <c r="U71" s="416"/>
      <c r="V71" s="134" t="s">
        <v>46</v>
      </c>
      <c r="W71" s="416"/>
      <c r="X71" s="135" t="s">
        <v>195</v>
      </c>
      <c r="Y71" s="164" t="s">
        <v>95</v>
      </c>
      <c r="Z71" s="164" t="s">
        <v>329</v>
      </c>
      <c r="AA71" s="134" t="s">
        <v>95</v>
      </c>
      <c r="AB71" s="246">
        <v>68</v>
      </c>
    </row>
    <row r="72" spans="1:47" ht="103.5" customHeight="1">
      <c r="A72" s="187" t="s">
        <v>205</v>
      </c>
      <c r="B72" s="186" t="s">
        <v>263</v>
      </c>
      <c r="C72" s="165" t="s">
        <v>336</v>
      </c>
      <c r="D72" s="337" t="s">
        <v>518</v>
      </c>
      <c r="E72" s="136">
        <v>43282</v>
      </c>
      <c r="F72" s="357" t="s">
        <v>564</v>
      </c>
      <c r="G72" s="357"/>
      <c r="H72" s="439" t="s">
        <v>41</v>
      </c>
      <c r="I72" s="357"/>
      <c r="J72" s="358"/>
      <c r="K72" s="358"/>
      <c r="L72" s="358"/>
      <c r="M72" s="134" t="s">
        <v>44</v>
      </c>
      <c r="N72" s="358"/>
      <c r="O72" s="356"/>
      <c r="P72" s="356"/>
      <c r="Q72" s="356"/>
      <c r="R72" s="134" t="s">
        <v>44</v>
      </c>
      <c r="S72" s="383"/>
      <c r="T72" s="416"/>
      <c r="U72" s="416"/>
      <c r="V72" s="134" t="s">
        <v>46</v>
      </c>
      <c r="W72" s="417"/>
      <c r="X72" s="135" t="s">
        <v>195</v>
      </c>
      <c r="Y72" s="164" t="s">
        <v>272</v>
      </c>
      <c r="Z72" s="164" t="s">
        <v>399</v>
      </c>
      <c r="AA72" s="134" t="s">
        <v>94</v>
      </c>
      <c r="AB72" s="246">
        <v>69</v>
      </c>
    </row>
    <row r="73" spans="1:47" ht="115.5" customHeight="1">
      <c r="A73" s="187" t="s">
        <v>206</v>
      </c>
      <c r="B73" s="186" t="s">
        <v>263</v>
      </c>
      <c r="C73" s="165" t="s">
        <v>337</v>
      </c>
      <c r="D73" s="337" t="s">
        <v>519</v>
      </c>
      <c r="E73" s="136">
        <v>43282</v>
      </c>
      <c r="F73" s="357" t="s">
        <v>627</v>
      </c>
      <c r="G73" s="357"/>
      <c r="H73" s="439" t="s">
        <v>27</v>
      </c>
      <c r="I73" s="357"/>
      <c r="J73" s="358"/>
      <c r="K73" s="358"/>
      <c r="L73" s="358"/>
      <c r="M73" s="134" t="s">
        <v>44</v>
      </c>
      <c r="N73" s="358"/>
      <c r="O73" s="356"/>
      <c r="P73" s="356"/>
      <c r="Q73" s="356"/>
      <c r="R73" s="134" t="s">
        <v>44</v>
      </c>
      <c r="S73" s="383"/>
      <c r="T73" s="416"/>
      <c r="U73" s="358"/>
      <c r="V73" s="134" t="s">
        <v>46</v>
      </c>
      <c r="W73" s="425"/>
      <c r="X73" s="135" t="s">
        <v>195</v>
      </c>
      <c r="Y73" s="164" t="s">
        <v>272</v>
      </c>
      <c r="Z73" s="164" t="s">
        <v>399</v>
      </c>
      <c r="AA73" s="134" t="s">
        <v>94</v>
      </c>
      <c r="AB73" s="246">
        <v>70</v>
      </c>
    </row>
    <row r="74" spans="1:47" ht="110.25">
      <c r="A74" s="187" t="s">
        <v>210</v>
      </c>
      <c r="B74" s="186" t="s">
        <v>263</v>
      </c>
      <c r="C74" s="165" t="s">
        <v>342</v>
      </c>
      <c r="D74" s="337" t="s">
        <v>520</v>
      </c>
      <c r="E74" s="136" t="s">
        <v>338</v>
      </c>
      <c r="F74" s="357" t="s">
        <v>565</v>
      </c>
      <c r="G74" s="357"/>
      <c r="H74" s="353" t="s">
        <v>41</v>
      </c>
      <c r="I74" s="357"/>
      <c r="J74" s="358"/>
      <c r="K74" s="358"/>
      <c r="L74" s="358"/>
      <c r="M74" s="134" t="s">
        <v>44</v>
      </c>
      <c r="N74" s="358"/>
      <c r="O74" s="356"/>
      <c r="P74" s="356"/>
      <c r="Q74" s="356"/>
      <c r="R74" s="134" t="s">
        <v>44</v>
      </c>
      <c r="S74" s="383"/>
      <c r="T74" s="416"/>
      <c r="U74" s="416"/>
      <c r="V74" s="134" t="s">
        <v>46</v>
      </c>
      <c r="W74" s="417"/>
      <c r="X74" s="135" t="s">
        <v>195</v>
      </c>
      <c r="Y74" s="164" t="s">
        <v>272</v>
      </c>
      <c r="Z74" s="164" t="s">
        <v>399</v>
      </c>
      <c r="AA74" s="134" t="s">
        <v>94</v>
      </c>
      <c r="AB74" s="246">
        <v>71</v>
      </c>
    </row>
    <row r="75" spans="1:47" ht="110.25">
      <c r="A75" s="187" t="s">
        <v>211</v>
      </c>
      <c r="B75" s="186" t="s">
        <v>263</v>
      </c>
      <c r="C75" s="165" t="s">
        <v>342</v>
      </c>
      <c r="D75" s="337" t="s">
        <v>521</v>
      </c>
      <c r="E75" s="136">
        <v>43525</v>
      </c>
      <c r="F75" s="357"/>
      <c r="G75" s="357"/>
      <c r="H75" s="353" t="s">
        <v>43</v>
      </c>
      <c r="I75" s="357"/>
      <c r="J75" s="358"/>
      <c r="K75" s="358"/>
      <c r="L75" s="358"/>
      <c r="M75" s="134" t="s">
        <v>44</v>
      </c>
      <c r="N75" s="358"/>
      <c r="O75" s="356"/>
      <c r="P75" s="356"/>
      <c r="Q75" s="356"/>
      <c r="R75" s="134" t="s">
        <v>44</v>
      </c>
      <c r="S75" s="383"/>
      <c r="T75" s="416"/>
      <c r="U75" s="416"/>
      <c r="V75" s="134" t="s">
        <v>46</v>
      </c>
      <c r="W75" s="417"/>
      <c r="X75" s="135" t="s">
        <v>195</v>
      </c>
      <c r="Y75" s="164" t="s">
        <v>272</v>
      </c>
      <c r="Z75" s="164" t="s">
        <v>399</v>
      </c>
      <c r="AA75" s="134" t="s">
        <v>94</v>
      </c>
      <c r="AB75" s="246">
        <v>72</v>
      </c>
    </row>
    <row r="76" spans="1:47" ht="103.5" customHeight="1">
      <c r="A76" s="187" t="s">
        <v>207</v>
      </c>
      <c r="B76" s="186" t="s">
        <v>263</v>
      </c>
      <c r="C76" s="165" t="s">
        <v>339</v>
      </c>
      <c r="D76" s="337" t="s">
        <v>522</v>
      </c>
      <c r="E76" s="136">
        <v>43525</v>
      </c>
      <c r="F76" s="357" t="s">
        <v>566</v>
      </c>
      <c r="G76" s="357"/>
      <c r="H76" s="353" t="s">
        <v>41</v>
      </c>
      <c r="I76" s="357"/>
      <c r="J76" s="358"/>
      <c r="K76" s="358"/>
      <c r="L76" s="358"/>
      <c r="M76" s="134" t="s">
        <v>44</v>
      </c>
      <c r="N76" s="358"/>
      <c r="O76" s="356"/>
      <c r="P76" s="356"/>
      <c r="Q76" s="356"/>
      <c r="R76" s="134" t="s">
        <v>44</v>
      </c>
      <c r="S76" s="383"/>
      <c r="T76" s="416"/>
      <c r="U76" s="416"/>
      <c r="V76" s="134" t="s">
        <v>46</v>
      </c>
      <c r="W76" s="417"/>
      <c r="X76" s="135" t="s">
        <v>195</v>
      </c>
      <c r="Y76" s="164" t="s">
        <v>272</v>
      </c>
      <c r="Z76" s="164" t="s">
        <v>399</v>
      </c>
      <c r="AA76" s="134" t="s">
        <v>94</v>
      </c>
      <c r="AB76" s="246">
        <v>73</v>
      </c>
    </row>
    <row r="77" spans="1:47" ht="103.5" customHeight="1">
      <c r="A77" s="187" t="s">
        <v>208</v>
      </c>
      <c r="B77" s="186" t="s">
        <v>263</v>
      </c>
      <c r="C77" s="165" t="s">
        <v>340</v>
      </c>
      <c r="D77" s="337" t="s">
        <v>523</v>
      </c>
      <c r="E77" s="136">
        <v>43344</v>
      </c>
      <c r="F77" s="357" t="s">
        <v>567</v>
      </c>
      <c r="G77" s="357"/>
      <c r="H77" s="353" t="s">
        <v>41</v>
      </c>
      <c r="I77" s="357"/>
      <c r="J77" s="358"/>
      <c r="K77" s="358"/>
      <c r="L77" s="358"/>
      <c r="M77" s="134" t="s">
        <v>44</v>
      </c>
      <c r="N77" s="358"/>
      <c r="O77" s="356"/>
      <c r="P77" s="356"/>
      <c r="Q77" s="356"/>
      <c r="R77" s="134" t="s">
        <v>44</v>
      </c>
      <c r="S77" s="383"/>
      <c r="T77" s="416"/>
      <c r="U77" s="416"/>
      <c r="V77" s="134" t="s">
        <v>46</v>
      </c>
      <c r="W77" s="416"/>
      <c r="X77" s="135" t="s">
        <v>195</v>
      </c>
      <c r="Y77" s="164" t="s">
        <v>272</v>
      </c>
      <c r="Z77" s="164" t="s">
        <v>399</v>
      </c>
      <c r="AA77" s="134" t="s">
        <v>94</v>
      </c>
      <c r="AB77" s="246">
        <v>74</v>
      </c>
    </row>
    <row r="78" spans="1:47" s="247" customFormat="1" ht="21">
      <c r="A78" s="332" t="s">
        <v>421</v>
      </c>
      <c r="B78" s="333"/>
      <c r="C78" s="335"/>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4">
        <v>75</v>
      </c>
      <c r="AC78" s="390"/>
      <c r="AD78" s="390"/>
      <c r="AE78" s="390"/>
      <c r="AF78" s="390"/>
      <c r="AG78" s="390"/>
      <c r="AH78" s="390"/>
      <c r="AI78" s="390"/>
      <c r="AJ78" s="390"/>
      <c r="AK78" s="390"/>
      <c r="AL78" s="390"/>
      <c r="AM78" s="390"/>
      <c r="AN78" s="390"/>
      <c r="AO78" s="390"/>
      <c r="AP78" s="390"/>
      <c r="AQ78" s="390"/>
      <c r="AR78" s="390"/>
      <c r="AS78" s="390"/>
      <c r="AT78" s="390"/>
      <c r="AU78" s="390"/>
    </row>
    <row r="79" spans="1:47" ht="104.25" customHeight="1">
      <c r="A79" s="187" t="s">
        <v>158</v>
      </c>
      <c r="B79" s="186" t="s">
        <v>100</v>
      </c>
      <c r="C79" s="165" t="s">
        <v>357</v>
      </c>
      <c r="D79" s="337" t="s">
        <v>463</v>
      </c>
      <c r="E79" s="136">
        <v>43435</v>
      </c>
      <c r="F79" s="357" t="s">
        <v>589</v>
      </c>
      <c r="G79" s="357"/>
      <c r="H79" s="353" t="s">
        <v>41</v>
      </c>
      <c r="I79" s="357"/>
      <c r="J79" s="358"/>
      <c r="K79" s="358"/>
      <c r="L79" s="358"/>
      <c r="M79" s="134" t="s">
        <v>44</v>
      </c>
      <c r="N79" s="358"/>
      <c r="O79" s="356"/>
      <c r="P79" s="356"/>
      <c r="Q79" s="356"/>
      <c r="R79" s="134" t="s">
        <v>44</v>
      </c>
      <c r="S79" s="383"/>
      <c r="T79" s="358"/>
      <c r="U79" s="358"/>
      <c r="V79" s="421" t="s">
        <v>46</v>
      </c>
      <c r="W79" s="422"/>
      <c r="X79" s="135" t="s">
        <v>196</v>
      </c>
      <c r="Y79" s="164" t="s">
        <v>77</v>
      </c>
      <c r="Z79" s="164" t="s">
        <v>329</v>
      </c>
      <c r="AA79" s="134" t="s">
        <v>427</v>
      </c>
      <c r="AB79" s="246">
        <v>76</v>
      </c>
    </row>
    <row r="80" spans="1:47" ht="104.25" customHeight="1">
      <c r="A80" s="187" t="s">
        <v>159</v>
      </c>
      <c r="B80" s="186" t="s">
        <v>100</v>
      </c>
      <c r="C80" s="165" t="s">
        <v>357</v>
      </c>
      <c r="D80" s="337" t="s">
        <v>464</v>
      </c>
      <c r="E80" s="136">
        <v>43525</v>
      </c>
      <c r="F80" s="357" t="s">
        <v>571</v>
      </c>
      <c r="G80" s="357"/>
      <c r="H80" s="353" t="s">
        <v>41</v>
      </c>
      <c r="I80" s="357"/>
      <c r="J80" s="358"/>
      <c r="K80" s="358"/>
      <c r="L80" s="358"/>
      <c r="M80" s="134" t="s">
        <v>44</v>
      </c>
      <c r="N80" s="358"/>
      <c r="O80" s="356"/>
      <c r="P80" s="356"/>
      <c r="Q80" s="356"/>
      <c r="R80" s="134" t="s">
        <v>44</v>
      </c>
      <c r="S80" s="383"/>
      <c r="T80" s="356"/>
      <c r="U80" s="358"/>
      <c r="V80" s="421" t="s">
        <v>46</v>
      </c>
      <c r="W80" s="356"/>
      <c r="X80" s="135" t="s">
        <v>196</v>
      </c>
      <c r="Y80" s="164" t="s">
        <v>77</v>
      </c>
      <c r="Z80" s="164" t="s">
        <v>329</v>
      </c>
      <c r="AA80" s="134" t="s">
        <v>427</v>
      </c>
      <c r="AB80" s="246">
        <v>77</v>
      </c>
    </row>
    <row r="81" spans="1:28" ht="104.25" customHeight="1">
      <c r="A81" s="187" t="s">
        <v>160</v>
      </c>
      <c r="B81" s="186" t="s">
        <v>100</v>
      </c>
      <c r="C81" s="165" t="s">
        <v>358</v>
      </c>
      <c r="D81" s="337" t="s">
        <v>465</v>
      </c>
      <c r="E81" s="136">
        <v>43374</v>
      </c>
      <c r="F81" s="357"/>
      <c r="G81" s="357"/>
      <c r="H81" s="353" t="s">
        <v>43</v>
      </c>
      <c r="I81" s="357"/>
      <c r="J81" s="358"/>
      <c r="K81" s="358"/>
      <c r="L81" s="358"/>
      <c r="M81" s="134" t="s">
        <v>44</v>
      </c>
      <c r="N81" s="358"/>
      <c r="O81" s="356"/>
      <c r="P81" s="356"/>
      <c r="Q81" s="356"/>
      <c r="R81" s="134" t="s">
        <v>44</v>
      </c>
      <c r="S81" s="383"/>
      <c r="T81" s="416"/>
      <c r="U81" s="416"/>
      <c r="V81" s="421" t="s">
        <v>46</v>
      </c>
      <c r="W81" s="417"/>
      <c r="X81" s="135" t="s">
        <v>196</v>
      </c>
      <c r="Y81" s="164" t="s">
        <v>77</v>
      </c>
      <c r="Z81" s="164" t="s">
        <v>329</v>
      </c>
      <c r="AA81" s="134" t="s">
        <v>428</v>
      </c>
      <c r="AB81" s="246">
        <v>78</v>
      </c>
    </row>
    <row r="82" spans="1:28" ht="104.25" customHeight="1">
      <c r="A82" s="187" t="s">
        <v>161</v>
      </c>
      <c r="B82" s="186" t="s">
        <v>100</v>
      </c>
      <c r="C82" s="165" t="s">
        <v>358</v>
      </c>
      <c r="D82" s="337" t="s">
        <v>466</v>
      </c>
      <c r="E82" s="136">
        <v>43525</v>
      </c>
      <c r="F82" s="357"/>
      <c r="G82" s="357"/>
      <c r="H82" s="353" t="s">
        <v>43</v>
      </c>
      <c r="I82" s="357"/>
      <c r="J82" s="358"/>
      <c r="K82" s="358"/>
      <c r="L82" s="358"/>
      <c r="M82" s="134" t="s">
        <v>44</v>
      </c>
      <c r="N82" s="358"/>
      <c r="O82" s="356"/>
      <c r="P82" s="356"/>
      <c r="Q82" s="356"/>
      <c r="R82" s="134" t="s">
        <v>44</v>
      </c>
      <c r="S82" s="383"/>
      <c r="T82" s="416"/>
      <c r="U82" s="416"/>
      <c r="V82" s="421" t="s">
        <v>46</v>
      </c>
      <c r="W82" s="417"/>
      <c r="X82" s="135" t="s">
        <v>196</v>
      </c>
      <c r="Y82" s="164" t="s">
        <v>77</v>
      </c>
      <c r="Z82" s="164" t="s">
        <v>329</v>
      </c>
      <c r="AA82" s="134" t="s">
        <v>428</v>
      </c>
      <c r="AB82" s="246">
        <v>79</v>
      </c>
    </row>
    <row r="83" spans="1:28" ht="104.25" customHeight="1">
      <c r="A83" s="187" t="s">
        <v>162</v>
      </c>
      <c r="B83" s="186" t="s">
        <v>100</v>
      </c>
      <c r="C83" s="165" t="s">
        <v>358</v>
      </c>
      <c r="D83" s="337" t="s">
        <v>467</v>
      </c>
      <c r="E83" s="136">
        <v>43525</v>
      </c>
      <c r="F83" s="357"/>
      <c r="G83" s="357"/>
      <c r="H83" s="353" t="s">
        <v>43</v>
      </c>
      <c r="I83" s="357"/>
      <c r="J83" s="358"/>
      <c r="K83" s="358"/>
      <c r="L83" s="358"/>
      <c r="M83" s="134" t="s">
        <v>44</v>
      </c>
      <c r="N83" s="358"/>
      <c r="O83" s="356"/>
      <c r="P83" s="356"/>
      <c r="Q83" s="356"/>
      <c r="R83" s="134" t="s">
        <v>44</v>
      </c>
      <c r="S83" s="383"/>
      <c r="T83" s="416"/>
      <c r="U83" s="416"/>
      <c r="V83" s="421" t="s">
        <v>46</v>
      </c>
      <c r="W83" s="417"/>
      <c r="X83" s="135" t="s">
        <v>196</v>
      </c>
      <c r="Y83" s="164" t="s">
        <v>77</v>
      </c>
      <c r="Z83" s="164" t="s">
        <v>329</v>
      </c>
      <c r="AA83" s="134" t="s">
        <v>428</v>
      </c>
      <c r="AB83" s="246">
        <v>80</v>
      </c>
    </row>
    <row r="84" spans="1:28" ht="150" customHeight="1">
      <c r="A84" s="187" t="s">
        <v>163</v>
      </c>
      <c r="B84" s="186" t="s">
        <v>267</v>
      </c>
      <c r="C84" s="165" t="s">
        <v>359</v>
      </c>
      <c r="D84" s="337" t="s">
        <v>489</v>
      </c>
      <c r="E84" s="136">
        <v>43313</v>
      </c>
      <c r="F84" s="357" t="s">
        <v>584</v>
      </c>
      <c r="G84" s="357"/>
      <c r="H84" s="353" t="s">
        <v>41</v>
      </c>
      <c r="I84" s="357"/>
      <c r="J84" s="358"/>
      <c r="K84" s="358"/>
      <c r="L84" s="358"/>
      <c r="M84" s="134" t="s">
        <v>44</v>
      </c>
      <c r="N84" s="358"/>
      <c r="O84" s="356"/>
      <c r="P84" s="356"/>
      <c r="Q84" s="356"/>
      <c r="R84" s="134" t="s">
        <v>44</v>
      </c>
      <c r="S84" s="383"/>
      <c r="T84" s="416"/>
      <c r="U84" s="416"/>
      <c r="V84" s="421" t="s">
        <v>46</v>
      </c>
      <c r="W84" s="417"/>
      <c r="X84" s="135" t="s">
        <v>196</v>
      </c>
      <c r="Y84" s="164" t="s">
        <v>88</v>
      </c>
      <c r="Z84" s="164" t="s">
        <v>330</v>
      </c>
      <c r="AA84" s="134" t="s">
        <v>409</v>
      </c>
      <c r="AB84" s="246">
        <v>81</v>
      </c>
    </row>
    <row r="85" spans="1:28" ht="104.25" customHeight="1">
      <c r="A85" s="187" t="s">
        <v>164</v>
      </c>
      <c r="B85" s="186" t="s">
        <v>96</v>
      </c>
      <c r="C85" s="165" t="s">
        <v>261</v>
      </c>
      <c r="D85" s="337" t="s">
        <v>487</v>
      </c>
      <c r="E85" s="136">
        <v>43282</v>
      </c>
      <c r="F85" s="357" t="s">
        <v>544</v>
      </c>
      <c r="G85" s="357"/>
      <c r="H85" s="353" t="s">
        <v>41</v>
      </c>
      <c r="I85" s="357"/>
      <c r="J85" s="358"/>
      <c r="K85" s="358"/>
      <c r="L85" s="358"/>
      <c r="M85" s="134" t="s">
        <v>44</v>
      </c>
      <c r="N85" s="358"/>
      <c r="O85" s="356"/>
      <c r="P85" s="356"/>
      <c r="Q85" s="356"/>
      <c r="R85" s="134" t="s">
        <v>44</v>
      </c>
      <c r="S85" s="383"/>
      <c r="T85" s="416"/>
      <c r="U85" s="416"/>
      <c r="V85" s="421" t="s">
        <v>46</v>
      </c>
      <c r="W85" s="417"/>
      <c r="X85" s="135" t="s">
        <v>196</v>
      </c>
      <c r="Y85" s="164" t="s">
        <v>88</v>
      </c>
      <c r="Z85" s="164" t="s">
        <v>330</v>
      </c>
      <c r="AA85" s="134" t="s">
        <v>429</v>
      </c>
      <c r="AB85" s="246">
        <v>82</v>
      </c>
    </row>
    <row r="86" spans="1:28" ht="146.25" customHeight="1">
      <c r="A86" s="187" t="s">
        <v>165</v>
      </c>
      <c r="B86" s="186" t="s">
        <v>331</v>
      </c>
      <c r="C86" s="165" t="s">
        <v>360</v>
      </c>
      <c r="D86" s="337" t="s">
        <v>479</v>
      </c>
      <c r="E86" s="136">
        <v>43466</v>
      </c>
      <c r="F86" s="357"/>
      <c r="G86" s="357"/>
      <c r="H86" s="353" t="s">
        <v>43</v>
      </c>
      <c r="I86" s="357" t="s">
        <v>618</v>
      </c>
      <c r="J86" s="358"/>
      <c r="K86" s="358"/>
      <c r="L86" s="358"/>
      <c r="M86" s="134" t="s">
        <v>44</v>
      </c>
      <c r="N86" s="358"/>
      <c r="O86" s="356"/>
      <c r="P86" s="356"/>
      <c r="Q86" s="356"/>
      <c r="R86" s="134" t="s">
        <v>44</v>
      </c>
      <c r="S86" s="383"/>
      <c r="T86" s="416"/>
      <c r="U86" s="416"/>
      <c r="V86" s="421" t="s">
        <v>46</v>
      </c>
      <c r="W86" s="417"/>
      <c r="X86" s="135" t="s">
        <v>196</v>
      </c>
      <c r="Y86" s="164" t="s">
        <v>88</v>
      </c>
      <c r="Z86" s="164" t="s">
        <v>330</v>
      </c>
      <c r="AA86" s="134" t="s">
        <v>430</v>
      </c>
      <c r="AB86" s="246">
        <v>83</v>
      </c>
    </row>
    <row r="87" spans="1:28" ht="104.25" customHeight="1">
      <c r="A87" s="187" t="s">
        <v>166</v>
      </c>
      <c r="B87" s="186" t="s">
        <v>331</v>
      </c>
      <c r="C87" s="165" t="s">
        <v>361</v>
      </c>
      <c r="D87" s="337" t="s">
        <v>480</v>
      </c>
      <c r="E87" s="136">
        <v>43252</v>
      </c>
      <c r="F87" s="357" t="s">
        <v>626</v>
      </c>
      <c r="G87" s="357"/>
      <c r="H87" s="353" t="s">
        <v>40</v>
      </c>
      <c r="I87" s="357"/>
      <c r="J87" s="358"/>
      <c r="K87" s="358"/>
      <c r="L87" s="358"/>
      <c r="M87" s="134" t="s">
        <v>44</v>
      </c>
      <c r="N87" s="358"/>
      <c r="O87" s="356"/>
      <c r="P87" s="356"/>
      <c r="Q87" s="356"/>
      <c r="R87" s="134" t="s">
        <v>44</v>
      </c>
      <c r="S87" s="383"/>
      <c r="T87" s="416"/>
      <c r="U87" s="416"/>
      <c r="V87" s="421" t="s">
        <v>46</v>
      </c>
      <c r="W87" s="417"/>
      <c r="X87" s="135" t="s">
        <v>196</v>
      </c>
      <c r="Y87" s="164" t="s">
        <v>88</v>
      </c>
      <c r="Z87" s="164" t="s">
        <v>330</v>
      </c>
      <c r="AA87" s="134" t="s">
        <v>430</v>
      </c>
      <c r="AB87" s="246">
        <v>84</v>
      </c>
    </row>
    <row r="88" spans="1:28" ht="104.25" customHeight="1">
      <c r="A88" s="187" t="s">
        <v>167</v>
      </c>
      <c r="B88" s="186" t="s">
        <v>331</v>
      </c>
      <c r="C88" s="165" t="s">
        <v>360</v>
      </c>
      <c r="D88" s="337" t="s">
        <v>481</v>
      </c>
      <c r="E88" s="136">
        <v>43405</v>
      </c>
      <c r="F88" s="357"/>
      <c r="G88" s="357"/>
      <c r="H88" s="353" t="s">
        <v>43</v>
      </c>
      <c r="I88" s="357" t="s">
        <v>619</v>
      </c>
      <c r="J88" s="358"/>
      <c r="K88" s="358"/>
      <c r="L88" s="358"/>
      <c r="M88" s="134" t="s">
        <v>44</v>
      </c>
      <c r="N88" s="358"/>
      <c r="O88" s="356"/>
      <c r="P88" s="356"/>
      <c r="Q88" s="356"/>
      <c r="R88" s="134" t="s">
        <v>44</v>
      </c>
      <c r="S88" s="383"/>
      <c r="T88" s="416"/>
      <c r="U88" s="416"/>
      <c r="V88" s="421" t="s">
        <v>46</v>
      </c>
      <c r="W88" s="417"/>
      <c r="X88" s="135" t="s">
        <v>196</v>
      </c>
      <c r="Y88" s="164" t="s">
        <v>88</v>
      </c>
      <c r="Z88" s="164" t="s">
        <v>330</v>
      </c>
      <c r="AA88" s="134" t="s">
        <v>430</v>
      </c>
      <c r="AB88" s="246">
        <v>85</v>
      </c>
    </row>
    <row r="89" spans="1:28" ht="104.25" customHeight="1">
      <c r="A89" s="187" t="s">
        <v>168</v>
      </c>
      <c r="B89" s="186" t="s">
        <v>331</v>
      </c>
      <c r="C89" s="165" t="s">
        <v>362</v>
      </c>
      <c r="D89" s="349" t="s">
        <v>482</v>
      </c>
      <c r="E89" s="136">
        <v>43374</v>
      </c>
      <c r="F89" s="357"/>
      <c r="G89" s="357"/>
      <c r="H89" s="353" t="s">
        <v>43</v>
      </c>
      <c r="I89" s="357"/>
      <c r="J89" s="358"/>
      <c r="K89" s="358"/>
      <c r="L89" s="358"/>
      <c r="M89" s="134" t="s">
        <v>44</v>
      </c>
      <c r="N89" s="358"/>
      <c r="O89" s="356"/>
      <c r="P89" s="356"/>
      <c r="Q89" s="356"/>
      <c r="R89" s="134" t="s">
        <v>44</v>
      </c>
      <c r="S89" s="383"/>
      <c r="T89" s="419"/>
      <c r="U89" s="419"/>
      <c r="V89" s="421" t="s">
        <v>46</v>
      </c>
      <c r="W89" s="417"/>
      <c r="X89" s="135" t="s">
        <v>196</v>
      </c>
      <c r="Y89" s="164" t="s">
        <v>88</v>
      </c>
      <c r="Z89" s="164" t="s">
        <v>330</v>
      </c>
      <c r="AA89" s="134" t="s">
        <v>430</v>
      </c>
      <c r="AB89" s="246">
        <v>86</v>
      </c>
    </row>
    <row r="90" spans="1:28" ht="122.25" customHeight="1">
      <c r="A90" s="187" t="s">
        <v>169</v>
      </c>
      <c r="B90" s="186" t="s">
        <v>331</v>
      </c>
      <c r="C90" s="165" t="s">
        <v>363</v>
      </c>
      <c r="D90" s="349" t="s">
        <v>364</v>
      </c>
      <c r="E90" s="136">
        <v>43525</v>
      </c>
      <c r="F90" s="431"/>
      <c r="G90" s="357"/>
      <c r="H90" s="353" t="s">
        <v>43</v>
      </c>
      <c r="I90" s="357" t="s">
        <v>620</v>
      </c>
      <c r="J90" s="358"/>
      <c r="K90" s="358"/>
      <c r="L90" s="358"/>
      <c r="M90" s="134" t="s">
        <v>44</v>
      </c>
      <c r="N90" s="358"/>
      <c r="O90" s="356"/>
      <c r="P90" s="356"/>
      <c r="Q90" s="356"/>
      <c r="R90" s="134" t="s">
        <v>44</v>
      </c>
      <c r="S90" s="383"/>
      <c r="T90" s="419"/>
      <c r="U90" s="419"/>
      <c r="V90" s="421" t="s">
        <v>46</v>
      </c>
      <c r="W90" s="417"/>
      <c r="X90" s="135" t="s">
        <v>196</v>
      </c>
      <c r="Y90" s="164" t="s">
        <v>88</v>
      </c>
      <c r="Z90" s="164" t="s">
        <v>330</v>
      </c>
      <c r="AA90" s="134" t="s">
        <v>430</v>
      </c>
      <c r="AB90" s="246">
        <v>87</v>
      </c>
    </row>
    <row r="91" spans="1:28" ht="104.25" customHeight="1">
      <c r="A91" s="187" t="s">
        <v>170</v>
      </c>
      <c r="B91" s="186" t="s">
        <v>331</v>
      </c>
      <c r="C91" s="165" t="s">
        <v>365</v>
      </c>
      <c r="D91" s="349" t="s">
        <v>366</v>
      </c>
      <c r="E91" s="136">
        <v>43525</v>
      </c>
      <c r="F91" s="431"/>
      <c r="G91" s="357"/>
      <c r="H91" s="353" t="s">
        <v>43</v>
      </c>
      <c r="I91" s="357" t="s">
        <v>620</v>
      </c>
      <c r="J91" s="358"/>
      <c r="K91" s="358"/>
      <c r="L91" s="358"/>
      <c r="M91" s="134" t="s">
        <v>44</v>
      </c>
      <c r="N91" s="358"/>
      <c r="O91" s="356"/>
      <c r="P91" s="356"/>
      <c r="Q91" s="356"/>
      <c r="R91" s="134" t="s">
        <v>44</v>
      </c>
      <c r="S91" s="383"/>
      <c r="T91" s="419"/>
      <c r="U91" s="419"/>
      <c r="V91" s="421" t="s">
        <v>46</v>
      </c>
      <c r="W91" s="417"/>
      <c r="X91" s="135" t="s">
        <v>196</v>
      </c>
      <c r="Y91" s="164" t="s">
        <v>88</v>
      </c>
      <c r="Z91" s="164" t="s">
        <v>330</v>
      </c>
      <c r="AA91" s="134" t="s">
        <v>430</v>
      </c>
      <c r="AB91" s="246">
        <v>88</v>
      </c>
    </row>
    <row r="92" spans="1:28" ht="104.25" customHeight="1">
      <c r="A92" s="187" t="s">
        <v>171</v>
      </c>
      <c r="B92" s="186" t="s">
        <v>331</v>
      </c>
      <c r="C92" s="165" t="s">
        <v>367</v>
      </c>
      <c r="D92" s="349" t="s">
        <v>368</v>
      </c>
      <c r="E92" s="136">
        <v>43525</v>
      </c>
      <c r="F92" s="431"/>
      <c r="G92" s="357"/>
      <c r="H92" s="353" t="s">
        <v>43</v>
      </c>
      <c r="I92" s="357" t="s">
        <v>620</v>
      </c>
      <c r="J92" s="358"/>
      <c r="K92" s="358"/>
      <c r="L92" s="358"/>
      <c r="M92" s="134" t="s">
        <v>44</v>
      </c>
      <c r="N92" s="358"/>
      <c r="O92" s="356"/>
      <c r="P92" s="356"/>
      <c r="Q92" s="356"/>
      <c r="R92" s="134" t="s">
        <v>44</v>
      </c>
      <c r="S92" s="383"/>
      <c r="T92" s="419"/>
      <c r="U92" s="419"/>
      <c r="V92" s="421" t="s">
        <v>46</v>
      </c>
      <c r="W92" s="417"/>
      <c r="X92" s="135" t="s">
        <v>196</v>
      </c>
      <c r="Y92" s="164" t="s">
        <v>88</v>
      </c>
      <c r="Z92" s="164" t="s">
        <v>330</v>
      </c>
      <c r="AA92" s="134" t="s">
        <v>430</v>
      </c>
      <c r="AB92" s="246">
        <v>89</v>
      </c>
    </row>
    <row r="93" spans="1:28" ht="104.25" customHeight="1">
      <c r="A93" s="187" t="s">
        <v>172</v>
      </c>
      <c r="B93" s="186" t="s">
        <v>331</v>
      </c>
      <c r="C93" s="165" t="s">
        <v>367</v>
      </c>
      <c r="D93" s="337" t="s">
        <v>398</v>
      </c>
      <c r="E93" s="136">
        <v>43525</v>
      </c>
      <c r="F93" s="357" t="s">
        <v>587</v>
      </c>
      <c r="G93" s="357"/>
      <c r="H93" s="353" t="s">
        <v>40</v>
      </c>
      <c r="I93" s="357"/>
      <c r="J93" s="358"/>
      <c r="K93" s="358"/>
      <c r="L93" s="358"/>
      <c r="M93" s="134" t="s">
        <v>44</v>
      </c>
      <c r="N93" s="358"/>
      <c r="O93" s="356"/>
      <c r="P93" s="356"/>
      <c r="Q93" s="356"/>
      <c r="R93" s="134" t="s">
        <v>44</v>
      </c>
      <c r="S93" s="383"/>
      <c r="T93" s="416"/>
      <c r="U93" s="417"/>
      <c r="V93" s="421" t="s">
        <v>46</v>
      </c>
      <c r="W93" s="417"/>
      <c r="X93" s="135" t="s">
        <v>196</v>
      </c>
      <c r="Y93" s="164" t="s">
        <v>88</v>
      </c>
      <c r="Z93" s="164" t="s">
        <v>330</v>
      </c>
      <c r="AA93" s="134" t="s">
        <v>430</v>
      </c>
      <c r="AB93" s="246">
        <v>90</v>
      </c>
    </row>
    <row r="94" spans="1:28" ht="129" customHeight="1">
      <c r="A94" s="187" t="s">
        <v>173</v>
      </c>
      <c r="B94" s="186" t="s">
        <v>331</v>
      </c>
      <c r="C94" s="165" t="s">
        <v>369</v>
      </c>
      <c r="D94" s="350" t="s">
        <v>483</v>
      </c>
      <c r="E94" s="136">
        <v>43525</v>
      </c>
      <c r="F94" s="357"/>
      <c r="G94" s="357"/>
      <c r="H94" s="353" t="s">
        <v>43</v>
      </c>
      <c r="I94" s="357"/>
      <c r="J94" s="358"/>
      <c r="K94" s="358"/>
      <c r="L94" s="358"/>
      <c r="M94" s="134" t="s">
        <v>44</v>
      </c>
      <c r="N94" s="358"/>
      <c r="O94" s="356"/>
      <c r="P94" s="356"/>
      <c r="Q94" s="356"/>
      <c r="R94" s="134" t="s">
        <v>44</v>
      </c>
      <c r="S94" s="383"/>
      <c r="T94" s="358"/>
      <c r="U94" s="358"/>
      <c r="V94" s="421" t="s">
        <v>46</v>
      </c>
      <c r="W94" s="358"/>
      <c r="X94" s="135" t="s">
        <v>196</v>
      </c>
      <c r="Y94" s="164" t="s">
        <v>88</v>
      </c>
      <c r="Z94" s="164" t="s">
        <v>330</v>
      </c>
      <c r="AA94" s="134" t="s">
        <v>417</v>
      </c>
      <c r="AB94" s="246">
        <v>91</v>
      </c>
    </row>
    <row r="95" spans="1:28" ht="104.25" customHeight="1">
      <c r="A95" s="187" t="s">
        <v>174</v>
      </c>
      <c r="B95" s="186" t="s">
        <v>331</v>
      </c>
      <c r="C95" s="165" t="s">
        <v>370</v>
      </c>
      <c r="D95" s="350" t="s">
        <v>484</v>
      </c>
      <c r="E95" s="136">
        <v>43374</v>
      </c>
      <c r="F95" s="357" t="s">
        <v>580</v>
      </c>
      <c r="G95" s="430"/>
      <c r="H95" s="353" t="s">
        <v>41</v>
      </c>
      <c r="I95" s="357"/>
      <c r="J95" s="358"/>
      <c r="K95" s="358"/>
      <c r="L95" s="379"/>
      <c r="M95" s="134" t="s">
        <v>44</v>
      </c>
      <c r="N95" s="358"/>
      <c r="O95" s="356"/>
      <c r="P95" s="356"/>
      <c r="Q95" s="381"/>
      <c r="R95" s="134" t="s">
        <v>44</v>
      </c>
      <c r="S95" s="383"/>
      <c r="T95" s="416"/>
      <c r="U95" s="416"/>
      <c r="V95" s="421" t="s">
        <v>46</v>
      </c>
      <c r="W95" s="416"/>
      <c r="X95" s="135" t="s">
        <v>196</v>
      </c>
      <c r="Y95" s="164" t="s">
        <v>88</v>
      </c>
      <c r="Z95" s="164" t="s">
        <v>330</v>
      </c>
      <c r="AA95" s="134" t="s">
        <v>430</v>
      </c>
      <c r="AB95" s="246">
        <v>92</v>
      </c>
    </row>
    <row r="96" spans="1:28" ht="104.25" customHeight="1">
      <c r="A96" s="187" t="s">
        <v>175</v>
      </c>
      <c r="B96" s="186" t="s">
        <v>98</v>
      </c>
      <c r="C96" s="165" t="s">
        <v>371</v>
      </c>
      <c r="D96" s="364">
        <v>0</v>
      </c>
      <c r="E96" s="136">
        <v>43525</v>
      </c>
      <c r="F96" s="357"/>
      <c r="G96" s="357"/>
      <c r="H96" s="353" t="s">
        <v>43</v>
      </c>
      <c r="I96" s="357" t="s">
        <v>621</v>
      </c>
      <c r="J96" s="358"/>
      <c r="K96" s="358"/>
      <c r="L96" s="358"/>
      <c r="M96" s="134" t="s">
        <v>44</v>
      </c>
      <c r="N96" s="358"/>
      <c r="O96" s="356"/>
      <c r="P96" s="356"/>
      <c r="Q96" s="356"/>
      <c r="R96" s="134" t="s">
        <v>44</v>
      </c>
      <c r="S96" s="383"/>
      <c r="T96" s="416"/>
      <c r="U96" s="416"/>
      <c r="V96" s="421" t="s">
        <v>46</v>
      </c>
      <c r="W96" s="417"/>
      <c r="X96" s="135" t="s">
        <v>196</v>
      </c>
      <c r="Y96" s="164" t="s">
        <v>93</v>
      </c>
      <c r="Z96" s="164" t="s">
        <v>329</v>
      </c>
      <c r="AA96" s="134" t="s">
        <v>93</v>
      </c>
      <c r="AB96" s="246">
        <v>93</v>
      </c>
    </row>
    <row r="97" spans="1:28" ht="104.25" customHeight="1">
      <c r="A97" s="187" t="s">
        <v>176</v>
      </c>
      <c r="B97" s="186" t="s">
        <v>98</v>
      </c>
      <c r="C97" s="165" t="s">
        <v>372</v>
      </c>
      <c r="D97" s="364">
        <v>0.01</v>
      </c>
      <c r="E97" s="136">
        <v>43525</v>
      </c>
      <c r="F97" s="357"/>
      <c r="G97" s="357"/>
      <c r="H97" s="353" t="s">
        <v>43</v>
      </c>
      <c r="I97" s="357" t="s">
        <v>621</v>
      </c>
      <c r="J97" s="358"/>
      <c r="K97" s="358"/>
      <c r="L97" s="358"/>
      <c r="M97" s="134" t="s">
        <v>44</v>
      </c>
      <c r="N97" s="358"/>
      <c r="O97" s="356"/>
      <c r="P97" s="356"/>
      <c r="Q97" s="356"/>
      <c r="R97" s="134" t="s">
        <v>44</v>
      </c>
      <c r="S97" s="383"/>
      <c r="T97" s="416"/>
      <c r="U97" s="419"/>
      <c r="V97" s="421" t="s">
        <v>46</v>
      </c>
      <c r="W97" s="417"/>
      <c r="X97" s="135" t="s">
        <v>196</v>
      </c>
      <c r="Y97" s="164" t="s">
        <v>93</v>
      </c>
      <c r="Z97" s="164" t="s">
        <v>329</v>
      </c>
      <c r="AA97" s="134" t="s">
        <v>93</v>
      </c>
      <c r="AB97" s="246">
        <v>94</v>
      </c>
    </row>
    <row r="98" spans="1:28" ht="128.25" customHeight="1">
      <c r="A98" s="187" t="s">
        <v>177</v>
      </c>
      <c r="B98" s="186" t="s">
        <v>98</v>
      </c>
      <c r="C98" s="165" t="s">
        <v>373</v>
      </c>
      <c r="D98" s="364">
        <v>0</v>
      </c>
      <c r="E98" s="136">
        <v>43525</v>
      </c>
      <c r="F98" s="357"/>
      <c r="G98" s="357"/>
      <c r="H98" s="353" t="s">
        <v>43</v>
      </c>
      <c r="I98" s="357" t="s">
        <v>621</v>
      </c>
      <c r="J98" s="358"/>
      <c r="K98" s="358"/>
      <c r="L98" s="358"/>
      <c r="M98" s="134" t="s">
        <v>44</v>
      </c>
      <c r="N98" s="358"/>
      <c r="O98" s="356"/>
      <c r="P98" s="356"/>
      <c r="Q98" s="356"/>
      <c r="R98" s="134" t="s">
        <v>44</v>
      </c>
      <c r="S98" s="383"/>
      <c r="T98" s="416"/>
      <c r="U98" s="416"/>
      <c r="V98" s="421" t="s">
        <v>46</v>
      </c>
      <c r="W98" s="417"/>
      <c r="X98" s="135" t="s">
        <v>196</v>
      </c>
      <c r="Y98" s="164" t="s">
        <v>93</v>
      </c>
      <c r="Z98" s="164" t="s">
        <v>329</v>
      </c>
      <c r="AA98" s="134" t="s">
        <v>93</v>
      </c>
      <c r="AB98" s="246">
        <v>95</v>
      </c>
    </row>
    <row r="99" spans="1:28" ht="104.25" customHeight="1">
      <c r="A99" s="187" t="s">
        <v>178</v>
      </c>
      <c r="B99" s="186" t="s">
        <v>98</v>
      </c>
      <c r="C99" s="165" t="s">
        <v>374</v>
      </c>
      <c r="D99" s="364">
        <v>0</v>
      </c>
      <c r="E99" s="136">
        <v>43525</v>
      </c>
      <c r="F99" s="357"/>
      <c r="G99" s="357"/>
      <c r="H99" s="353" t="s">
        <v>43</v>
      </c>
      <c r="I99" s="357" t="s">
        <v>621</v>
      </c>
      <c r="J99" s="358"/>
      <c r="K99" s="358"/>
      <c r="L99" s="358"/>
      <c r="M99" s="134" t="s">
        <v>44</v>
      </c>
      <c r="N99" s="358"/>
      <c r="O99" s="356"/>
      <c r="P99" s="356"/>
      <c r="Q99" s="356"/>
      <c r="R99" s="134" t="s">
        <v>44</v>
      </c>
      <c r="S99" s="383"/>
      <c r="T99" s="416"/>
      <c r="U99" s="416"/>
      <c r="V99" s="421" t="s">
        <v>46</v>
      </c>
      <c r="W99" s="416"/>
      <c r="X99" s="135" t="s">
        <v>196</v>
      </c>
      <c r="Y99" s="164" t="s">
        <v>93</v>
      </c>
      <c r="Z99" s="164" t="s">
        <v>329</v>
      </c>
      <c r="AA99" s="134" t="s">
        <v>93</v>
      </c>
      <c r="AB99" s="246">
        <v>96</v>
      </c>
    </row>
    <row r="100" spans="1:28" ht="114" customHeight="1">
      <c r="A100" s="187" t="s">
        <v>179</v>
      </c>
      <c r="B100" s="186" t="s">
        <v>98</v>
      </c>
      <c r="C100" s="165" t="s">
        <v>375</v>
      </c>
      <c r="D100" s="337" t="s">
        <v>376</v>
      </c>
      <c r="E100" s="136">
        <v>43525</v>
      </c>
      <c r="F100" s="357" t="s">
        <v>622</v>
      </c>
      <c r="G100" s="430">
        <v>0.5</v>
      </c>
      <c r="H100" s="353" t="s">
        <v>41</v>
      </c>
      <c r="I100" s="357"/>
      <c r="J100" s="358"/>
      <c r="K100" s="358"/>
      <c r="L100" s="358"/>
      <c r="M100" s="134" t="s">
        <v>44</v>
      </c>
      <c r="N100" s="358"/>
      <c r="O100" s="356"/>
      <c r="P100" s="356"/>
      <c r="Q100" s="356"/>
      <c r="R100" s="134" t="s">
        <v>44</v>
      </c>
      <c r="S100" s="383"/>
      <c r="T100" s="416"/>
      <c r="U100" s="416"/>
      <c r="V100" s="421" t="s">
        <v>46</v>
      </c>
      <c r="W100" s="417"/>
      <c r="X100" s="135" t="s">
        <v>196</v>
      </c>
      <c r="Y100" s="164" t="s">
        <v>93</v>
      </c>
      <c r="Z100" s="164" t="s">
        <v>329</v>
      </c>
      <c r="AA100" s="134" t="s">
        <v>93</v>
      </c>
      <c r="AB100" s="246">
        <v>97</v>
      </c>
    </row>
    <row r="101" spans="1:28" ht="104.25" customHeight="1">
      <c r="A101" s="187" t="s">
        <v>180</v>
      </c>
      <c r="B101" s="186" t="s">
        <v>98</v>
      </c>
      <c r="C101" s="165" t="s">
        <v>377</v>
      </c>
      <c r="D101" s="337" t="s">
        <v>378</v>
      </c>
      <c r="E101" s="136">
        <v>43525</v>
      </c>
      <c r="F101" s="357" t="s">
        <v>623</v>
      </c>
      <c r="G101" s="357" t="s">
        <v>551</v>
      </c>
      <c r="H101" s="353" t="s">
        <v>41</v>
      </c>
      <c r="I101" s="357"/>
      <c r="J101" s="358"/>
      <c r="K101" s="358"/>
      <c r="L101" s="358"/>
      <c r="M101" s="134" t="s">
        <v>44</v>
      </c>
      <c r="N101" s="358"/>
      <c r="O101" s="356"/>
      <c r="P101" s="356"/>
      <c r="Q101" s="356"/>
      <c r="R101" s="134" t="s">
        <v>44</v>
      </c>
      <c r="S101" s="383"/>
      <c r="T101" s="416"/>
      <c r="U101" s="416"/>
      <c r="V101" s="421" t="s">
        <v>46</v>
      </c>
      <c r="W101" s="417"/>
      <c r="X101" s="135" t="s">
        <v>196</v>
      </c>
      <c r="Y101" s="164" t="s">
        <v>93</v>
      </c>
      <c r="Z101" s="164" t="s">
        <v>329</v>
      </c>
      <c r="AA101" s="134" t="s">
        <v>93</v>
      </c>
      <c r="AB101" s="246">
        <v>98</v>
      </c>
    </row>
    <row r="102" spans="1:28" ht="104.25" customHeight="1">
      <c r="A102" s="187" t="s">
        <v>181</v>
      </c>
      <c r="B102" s="186" t="s">
        <v>98</v>
      </c>
      <c r="C102" s="165" t="s">
        <v>379</v>
      </c>
      <c r="D102" s="337" t="s">
        <v>495</v>
      </c>
      <c r="E102" s="136">
        <v>43435</v>
      </c>
      <c r="F102" s="357"/>
      <c r="G102" s="357"/>
      <c r="H102" s="353" t="s">
        <v>43</v>
      </c>
      <c r="I102" s="357"/>
      <c r="J102" s="358"/>
      <c r="K102" s="358"/>
      <c r="L102" s="358"/>
      <c r="M102" s="134" t="s">
        <v>44</v>
      </c>
      <c r="N102" s="358"/>
      <c r="O102" s="356"/>
      <c r="P102" s="356"/>
      <c r="Q102" s="356"/>
      <c r="R102" s="134" t="s">
        <v>44</v>
      </c>
      <c r="S102" s="383"/>
      <c r="T102" s="416"/>
      <c r="U102" s="416"/>
      <c r="V102" s="421" t="s">
        <v>46</v>
      </c>
      <c r="W102" s="417"/>
      <c r="X102" s="135" t="s">
        <v>196</v>
      </c>
      <c r="Y102" s="164" t="s">
        <v>93</v>
      </c>
      <c r="Z102" s="164" t="s">
        <v>329</v>
      </c>
      <c r="AA102" s="134" t="s">
        <v>93</v>
      </c>
      <c r="AB102" s="246">
        <v>99</v>
      </c>
    </row>
    <row r="103" spans="1:28" ht="104.25" customHeight="1">
      <c r="A103" s="187" t="s">
        <v>182</v>
      </c>
      <c r="B103" s="186" t="s">
        <v>268</v>
      </c>
      <c r="C103" s="165" t="s">
        <v>380</v>
      </c>
      <c r="D103" s="337" t="s">
        <v>452</v>
      </c>
      <c r="E103" s="136">
        <v>43191</v>
      </c>
      <c r="F103" s="357" t="s">
        <v>596</v>
      </c>
      <c r="G103" s="357"/>
      <c r="H103" s="353" t="s">
        <v>40</v>
      </c>
      <c r="I103" s="357"/>
      <c r="J103" s="358"/>
      <c r="K103" s="358"/>
      <c r="L103" s="358"/>
      <c r="M103" s="134" t="s">
        <v>44</v>
      </c>
      <c r="N103" s="358"/>
      <c r="O103" s="356"/>
      <c r="P103" s="356"/>
      <c r="Q103" s="356"/>
      <c r="R103" s="134" t="s">
        <v>44</v>
      </c>
      <c r="S103" s="383"/>
      <c r="T103" s="358"/>
      <c r="U103" s="358"/>
      <c r="V103" s="421" t="s">
        <v>46</v>
      </c>
      <c r="W103" s="358"/>
      <c r="X103" s="135" t="s">
        <v>196</v>
      </c>
      <c r="Y103" s="164" t="s">
        <v>95</v>
      </c>
      <c r="Z103" s="164" t="s">
        <v>329</v>
      </c>
      <c r="AA103" s="134" t="s">
        <v>95</v>
      </c>
      <c r="AB103" s="246">
        <v>100</v>
      </c>
    </row>
    <row r="104" spans="1:28" ht="104.25" customHeight="1">
      <c r="A104" s="187" t="s">
        <v>183</v>
      </c>
      <c r="B104" s="186" t="s">
        <v>268</v>
      </c>
      <c r="C104" s="165" t="s">
        <v>380</v>
      </c>
      <c r="D104" s="337" t="s">
        <v>453</v>
      </c>
      <c r="E104" s="136">
        <v>43252</v>
      </c>
      <c r="F104" s="357" t="s">
        <v>560</v>
      </c>
      <c r="G104" s="357"/>
      <c r="H104" s="353" t="s">
        <v>40</v>
      </c>
      <c r="I104" s="357"/>
      <c r="J104" s="358"/>
      <c r="K104" s="358"/>
      <c r="L104" s="358"/>
      <c r="M104" s="134" t="s">
        <v>44</v>
      </c>
      <c r="N104" s="358"/>
      <c r="O104" s="356"/>
      <c r="P104" s="356"/>
      <c r="Q104" s="356"/>
      <c r="R104" s="134" t="s">
        <v>44</v>
      </c>
      <c r="S104" s="383"/>
      <c r="T104" s="358"/>
      <c r="U104" s="358"/>
      <c r="V104" s="421" t="s">
        <v>46</v>
      </c>
      <c r="W104" s="418"/>
      <c r="X104" s="135" t="s">
        <v>196</v>
      </c>
      <c r="Y104" s="164" t="s">
        <v>95</v>
      </c>
      <c r="Z104" s="164" t="s">
        <v>329</v>
      </c>
      <c r="AA104" s="134" t="s">
        <v>95</v>
      </c>
      <c r="AB104" s="246">
        <v>101</v>
      </c>
    </row>
    <row r="105" spans="1:28" ht="104.25" customHeight="1">
      <c r="A105" s="187" t="s">
        <v>184</v>
      </c>
      <c r="B105" s="186" t="s">
        <v>268</v>
      </c>
      <c r="C105" s="165" t="s">
        <v>380</v>
      </c>
      <c r="D105" s="337" t="s">
        <v>454</v>
      </c>
      <c r="E105" s="136">
        <v>43191</v>
      </c>
      <c r="F105" s="357" t="s">
        <v>597</v>
      </c>
      <c r="G105" s="357"/>
      <c r="H105" s="353" t="s">
        <v>40</v>
      </c>
      <c r="I105" s="357"/>
      <c r="J105" s="358"/>
      <c r="K105" s="358"/>
      <c r="L105" s="358"/>
      <c r="M105" s="134" t="s">
        <v>44</v>
      </c>
      <c r="N105" s="358"/>
      <c r="O105" s="356"/>
      <c r="P105" s="356"/>
      <c r="Q105" s="356"/>
      <c r="R105" s="134" t="s">
        <v>44</v>
      </c>
      <c r="S105" s="383"/>
      <c r="T105" s="356"/>
      <c r="U105" s="358"/>
      <c r="V105" s="421" t="s">
        <v>46</v>
      </c>
      <c r="W105" s="358"/>
      <c r="X105" s="135" t="s">
        <v>196</v>
      </c>
      <c r="Y105" s="164" t="s">
        <v>95</v>
      </c>
      <c r="Z105" s="164" t="s">
        <v>329</v>
      </c>
      <c r="AA105" s="134" t="s">
        <v>95</v>
      </c>
      <c r="AB105" s="246">
        <v>102</v>
      </c>
    </row>
    <row r="106" spans="1:28" ht="104.25" customHeight="1">
      <c r="A106" s="187" t="s">
        <v>185</v>
      </c>
      <c r="B106" s="186" t="s">
        <v>268</v>
      </c>
      <c r="C106" s="165" t="s">
        <v>381</v>
      </c>
      <c r="D106" s="337" t="s">
        <v>455</v>
      </c>
      <c r="E106" s="136">
        <v>43435</v>
      </c>
      <c r="F106" s="357"/>
      <c r="G106" s="357"/>
      <c r="H106" s="353" t="s">
        <v>43</v>
      </c>
      <c r="I106" s="357"/>
      <c r="J106" s="358"/>
      <c r="K106" s="358"/>
      <c r="L106" s="358"/>
      <c r="M106" s="134" t="s">
        <v>44</v>
      </c>
      <c r="N106" s="358"/>
      <c r="O106" s="356"/>
      <c r="P106" s="356"/>
      <c r="Q106" s="356"/>
      <c r="R106" s="134" t="s">
        <v>44</v>
      </c>
      <c r="S106" s="383"/>
      <c r="T106" s="356"/>
      <c r="U106" s="416"/>
      <c r="V106" s="421" t="s">
        <v>46</v>
      </c>
      <c r="W106" s="417"/>
      <c r="X106" s="135" t="s">
        <v>196</v>
      </c>
      <c r="Y106" s="164" t="s">
        <v>95</v>
      </c>
      <c r="Z106" s="164" t="s">
        <v>329</v>
      </c>
      <c r="AA106" s="134" t="s">
        <v>95</v>
      </c>
      <c r="AB106" s="246">
        <v>103</v>
      </c>
    </row>
    <row r="107" spans="1:28" ht="104.25" customHeight="1">
      <c r="A107" s="187" t="s">
        <v>186</v>
      </c>
      <c r="B107" s="186" t="s">
        <v>268</v>
      </c>
      <c r="C107" s="165" t="s">
        <v>239</v>
      </c>
      <c r="D107" s="337" t="s">
        <v>456</v>
      </c>
      <c r="E107" s="136">
        <v>43405</v>
      </c>
      <c r="F107" s="357"/>
      <c r="G107" s="357"/>
      <c r="H107" s="353" t="s">
        <v>43</v>
      </c>
      <c r="I107" s="357"/>
      <c r="J107" s="358"/>
      <c r="K107" s="358"/>
      <c r="L107" s="358"/>
      <c r="M107" s="134" t="s">
        <v>44</v>
      </c>
      <c r="N107" s="358"/>
      <c r="O107" s="356"/>
      <c r="P107" s="356"/>
      <c r="Q107" s="356"/>
      <c r="R107" s="134" t="s">
        <v>44</v>
      </c>
      <c r="S107" s="383"/>
      <c r="T107" s="358"/>
      <c r="U107" s="358"/>
      <c r="V107" s="421" t="s">
        <v>46</v>
      </c>
      <c r="W107" s="358"/>
      <c r="X107" s="135" t="s">
        <v>196</v>
      </c>
      <c r="Y107" s="164" t="s">
        <v>95</v>
      </c>
      <c r="Z107" s="164" t="s">
        <v>329</v>
      </c>
      <c r="AA107" s="134" t="s">
        <v>95</v>
      </c>
      <c r="AB107" s="246">
        <v>104</v>
      </c>
    </row>
    <row r="108" spans="1:28" ht="104.25" customHeight="1">
      <c r="A108" s="187" t="s">
        <v>187</v>
      </c>
      <c r="B108" s="186" t="s">
        <v>268</v>
      </c>
      <c r="C108" s="165" t="s">
        <v>380</v>
      </c>
      <c r="D108" s="337" t="s">
        <v>457</v>
      </c>
      <c r="E108" s="136">
        <v>43252</v>
      </c>
      <c r="F108" s="357" t="s">
        <v>598</v>
      </c>
      <c r="G108" s="357"/>
      <c r="H108" s="353" t="s">
        <v>40</v>
      </c>
      <c r="I108" s="357"/>
      <c r="J108" s="358"/>
      <c r="K108" s="358"/>
      <c r="L108" s="358"/>
      <c r="M108" s="134" t="s">
        <v>44</v>
      </c>
      <c r="N108" s="358"/>
      <c r="O108" s="356"/>
      <c r="P108" s="356"/>
      <c r="Q108" s="356"/>
      <c r="R108" s="134" t="s">
        <v>44</v>
      </c>
      <c r="S108" s="383"/>
      <c r="T108" s="416"/>
      <c r="U108" s="358"/>
      <c r="V108" s="421" t="s">
        <v>46</v>
      </c>
      <c r="W108" s="416"/>
      <c r="X108" s="135" t="s">
        <v>196</v>
      </c>
      <c r="Y108" s="164" t="s">
        <v>95</v>
      </c>
      <c r="Z108" s="164" t="s">
        <v>329</v>
      </c>
      <c r="AA108" s="134" t="s">
        <v>95</v>
      </c>
      <c r="AB108" s="246">
        <v>105</v>
      </c>
    </row>
    <row r="109" spans="1:28" ht="104.25" customHeight="1">
      <c r="A109" s="187" t="s">
        <v>188</v>
      </c>
      <c r="B109" s="186" t="s">
        <v>268</v>
      </c>
      <c r="C109" s="165" t="s">
        <v>382</v>
      </c>
      <c r="D109" s="337" t="s">
        <v>458</v>
      </c>
      <c r="E109" s="136">
        <v>43344</v>
      </c>
      <c r="F109" s="357" t="s">
        <v>600</v>
      </c>
      <c r="G109" s="357"/>
      <c r="H109" s="353" t="s">
        <v>41</v>
      </c>
      <c r="I109" s="357"/>
      <c r="J109" s="358"/>
      <c r="K109" s="358"/>
      <c r="L109" s="358"/>
      <c r="M109" s="134" t="s">
        <v>44</v>
      </c>
      <c r="N109" s="358"/>
      <c r="O109" s="356"/>
      <c r="P109" s="356"/>
      <c r="Q109" s="356"/>
      <c r="R109" s="134" t="s">
        <v>44</v>
      </c>
      <c r="S109" s="383"/>
      <c r="T109" s="416"/>
      <c r="U109" s="416"/>
      <c r="V109" s="421" t="s">
        <v>46</v>
      </c>
      <c r="W109" s="417"/>
      <c r="X109" s="135" t="s">
        <v>196</v>
      </c>
      <c r="Y109" s="164" t="s">
        <v>95</v>
      </c>
      <c r="Z109" s="164" t="s">
        <v>329</v>
      </c>
      <c r="AA109" s="134" t="s">
        <v>95</v>
      </c>
      <c r="AB109" s="246">
        <v>106</v>
      </c>
    </row>
    <row r="110" spans="1:28" ht="104.25" customHeight="1">
      <c r="A110" s="187" t="s">
        <v>189</v>
      </c>
      <c r="B110" s="186" t="s">
        <v>263</v>
      </c>
      <c r="C110" s="165" t="s">
        <v>382</v>
      </c>
      <c r="D110" s="337" t="s">
        <v>524</v>
      </c>
      <c r="E110" s="136">
        <v>43344</v>
      </c>
      <c r="F110" s="357" t="s">
        <v>568</v>
      </c>
      <c r="G110" s="357"/>
      <c r="H110" s="353" t="s">
        <v>41</v>
      </c>
      <c r="I110" s="357"/>
      <c r="J110" s="358"/>
      <c r="K110" s="358"/>
      <c r="L110" s="358"/>
      <c r="M110" s="134" t="s">
        <v>44</v>
      </c>
      <c r="N110" s="358"/>
      <c r="O110" s="356"/>
      <c r="P110" s="356"/>
      <c r="Q110" s="356"/>
      <c r="R110" s="134" t="s">
        <v>44</v>
      </c>
      <c r="S110" s="383"/>
      <c r="T110" s="416"/>
      <c r="U110" s="416"/>
      <c r="V110" s="421" t="s">
        <v>46</v>
      </c>
      <c r="W110" s="417"/>
      <c r="X110" s="135" t="s">
        <v>196</v>
      </c>
      <c r="Y110" s="164" t="s">
        <v>95</v>
      </c>
      <c r="Z110" s="164" t="s">
        <v>329</v>
      </c>
      <c r="AA110" s="134" t="s">
        <v>94</v>
      </c>
      <c r="AB110" s="246">
        <v>107</v>
      </c>
    </row>
    <row r="111" spans="1:28" ht="78.75">
      <c r="A111" s="187" t="s">
        <v>190</v>
      </c>
      <c r="B111" s="186" t="s">
        <v>269</v>
      </c>
      <c r="C111" s="165" t="s">
        <v>383</v>
      </c>
      <c r="D111" s="337" t="s">
        <v>444</v>
      </c>
      <c r="E111" s="136">
        <v>43525</v>
      </c>
      <c r="F111" s="357" t="s">
        <v>583</v>
      </c>
      <c r="G111" s="357"/>
      <c r="H111" s="353" t="s">
        <v>41</v>
      </c>
      <c r="I111" s="357"/>
      <c r="J111" s="358"/>
      <c r="K111" s="358"/>
      <c r="L111" s="358"/>
      <c r="M111" s="134" t="s">
        <v>44</v>
      </c>
      <c r="N111" s="358"/>
      <c r="O111" s="356"/>
      <c r="P111" s="356"/>
      <c r="Q111" s="356"/>
      <c r="R111" s="134" t="s">
        <v>44</v>
      </c>
      <c r="S111" s="383"/>
      <c r="T111" s="416"/>
      <c r="U111" s="416"/>
      <c r="V111" s="421" t="s">
        <v>46</v>
      </c>
      <c r="W111" s="417"/>
      <c r="X111" s="135" t="s">
        <v>196</v>
      </c>
      <c r="Y111" s="164" t="s">
        <v>5</v>
      </c>
      <c r="Z111" s="164" t="s">
        <v>399</v>
      </c>
      <c r="AA111" s="134" t="s">
        <v>431</v>
      </c>
      <c r="AB111" s="246">
        <v>108</v>
      </c>
    </row>
    <row r="112" spans="1:28" ht="206.25" customHeight="1">
      <c r="A112" s="187" t="s">
        <v>191</v>
      </c>
      <c r="B112" s="186" t="s">
        <v>331</v>
      </c>
      <c r="C112" s="165" t="s">
        <v>384</v>
      </c>
      <c r="D112" s="337" t="s">
        <v>485</v>
      </c>
      <c r="E112" s="136">
        <v>43525</v>
      </c>
      <c r="F112" s="357" t="s">
        <v>573</v>
      </c>
      <c r="G112" s="357">
        <v>12</v>
      </c>
      <c r="H112" s="353" t="s">
        <v>41</v>
      </c>
      <c r="I112" s="357" t="s">
        <v>592</v>
      </c>
      <c r="J112" s="358"/>
      <c r="K112" s="358"/>
      <c r="L112" s="358"/>
      <c r="M112" s="134" t="s">
        <v>44</v>
      </c>
      <c r="N112" s="358"/>
      <c r="O112" s="358"/>
      <c r="P112" s="356"/>
      <c r="Q112" s="356"/>
      <c r="R112" s="134" t="s">
        <v>44</v>
      </c>
      <c r="S112" s="383"/>
      <c r="T112" s="416"/>
      <c r="U112" s="423"/>
      <c r="V112" s="421" t="s">
        <v>46</v>
      </c>
      <c r="W112" s="423"/>
      <c r="X112" s="135" t="s">
        <v>196</v>
      </c>
      <c r="Y112" s="164" t="s">
        <v>5</v>
      </c>
      <c r="Z112" s="164" t="s">
        <v>330</v>
      </c>
      <c r="AA112" s="134" t="s">
        <v>413</v>
      </c>
      <c r="AB112" s="246">
        <v>109</v>
      </c>
    </row>
    <row r="113" spans="1:28" ht="104.25" customHeight="1">
      <c r="A113" s="187" t="s">
        <v>192</v>
      </c>
      <c r="B113" s="186" t="s">
        <v>237</v>
      </c>
      <c r="C113" s="165" t="s">
        <v>385</v>
      </c>
      <c r="D113" s="337" t="s">
        <v>499</v>
      </c>
      <c r="E113" s="136">
        <v>43252</v>
      </c>
      <c r="F113" s="357" t="s">
        <v>531</v>
      </c>
      <c r="G113" s="357"/>
      <c r="H113" s="353" t="s">
        <v>40</v>
      </c>
      <c r="I113" s="357"/>
      <c r="J113" s="358"/>
      <c r="K113" s="358"/>
      <c r="L113" s="358"/>
      <c r="M113" s="134" t="s">
        <v>44</v>
      </c>
      <c r="N113" s="358"/>
      <c r="O113" s="356"/>
      <c r="P113" s="356"/>
      <c r="Q113" s="356"/>
      <c r="R113" s="134" t="s">
        <v>44</v>
      </c>
      <c r="S113" s="383"/>
      <c r="T113" s="416"/>
      <c r="U113" s="416"/>
      <c r="V113" s="421" t="s">
        <v>46</v>
      </c>
      <c r="W113" s="417"/>
      <c r="X113" s="135" t="s">
        <v>196</v>
      </c>
      <c r="Y113" s="164" t="s">
        <v>5</v>
      </c>
      <c r="Z113" s="164" t="s">
        <v>330</v>
      </c>
      <c r="AA113" s="134" t="s">
        <v>412</v>
      </c>
      <c r="AB113" s="246">
        <v>110</v>
      </c>
    </row>
    <row r="114" spans="1:28" ht="104.25" customHeight="1">
      <c r="A114" s="187" t="s">
        <v>262</v>
      </c>
      <c r="B114" s="186" t="s">
        <v>237</v>
      </c>
      <c r="C114" s="165" t="s">
        <v>385</v>
      </c>
      <c r="D114" s="337" t="s">
        <v>500</v>
      </c>
      <c r="E114" s="136">
        <v>43405</v>
      </c>
      <c r="F114" s="357"/>
      <c r="G114" s="357"/>
      <c r="H114" s="353" t="s">
        <v>43</v>
      </c>
      <c r="I114" s="357" t="s">
        <v>533</v>
      </c>
      <c r="J114" s="358"/>
      <c r="K114" s="358"/>
      <c r="L114" s="358"/>
      <c r="M114" s="134" t="s">
        <v>44</v>
      </c>
      <c r="N114" s="358"/>
      <c r="O114" s="356"/>
      <c r="P114" s="356"/>
      <c r="Q114" s="356"/>
      <c r="R114" s="134" t="s">
        <v>44</v>
      </c>
      <c r="S114" s="383"/>
      <c r="T114" s="416"/>
      <c r="U114" s="416"/>
      <c r="V114" s="421" t="s">
        <v>46</v>
      </c>
      <c r="W114" s="417"/>
      <c r="X114" s="135" t="s">
        <v>196</v>
      </c>
      <c r="Y114" s="164" t="s">
        <v>5</v>
      </c>
      <c r="Z114" s="164" t="s">
        <v>330</v>
      </c>
      <c r="AA114" s="134" t="s">
        <v>412</v>
      </c>
      <c r="AB114" s="246">
        <v>111</v>
      </c>
    </row>
    <row r="115" spans="1:28" ht="104.25" customHeight="1">
      <c r="A115" s="187" t="s">
        <v>343</v>
      </c>
      <c r="B115" s="186" t="s">
        <v>237</v>
      </c>
      <c r="C115" s="165" t="s">
        <v>386</v>
      </c>
      <c r="D115" s="337" t="s">
        <v>501</v>
      </c>
      <c r="E115" s="136">
        <v>43525</v>
      </c>
      <c r="F115" s="357" t="s">
        <v>534</v>
      </c>
      <c r="G115" s="357"/>
      <c r="H115" s="353" t="s">
        <v>41</v>
      </c>
      <c r="I115" s="357"/>
      <c r="J115" s="358"/>
      <c r="K115" s="358"/>
      <c r="L115" s="358"/>
      <c r="M115" s="134" t="s">
        <v>44</v>
      </c>
      <c r="N115" s="358"/>
      <c r="O115" s="356"/>
      <c r="P115" s="356"/>
      <c r="Q115" s="356"/>
      <c r="R115" s="134" t="s">
        <v>44</v>
      </c>
      <c r="S115" s="383"/>
      <c r="T115" s="416"/>
      <c r="U115" s="416"/>
      <c r="V115" s="421" t="s">
        <v>46</v>
      </c>
      <c r="W115" s="417"/>
      <c r="X115" s="135" t="s">
        <v>196</v>
      </c>
      <c r="Y115" s="164" t="s">
        <v>5</v>
      </c>
      <c r="Z115" s="164" t="s">
        <v>330</v>
      </c>
      <c r="AA115" s="134" t="s">
        <v>412</v>
      </c>
      <c r="AB115" s="246">
        <v>112</v>
      </c>
    </row>
    <row r="116" spans="1:28" ht="131.25" customHeight="1">
      <c r="A116" s="187" t="s">
        <v>344</v>
      </c>
      <c r="B116" s="186" t="s">
        <v>237</v>
      </c>
      <c r="C116" s="165" t="s">
        <v>386</v>
      </c>
      <c r="D116" s="337" t="s">
        <v>502</v>
      </c>
      <c r="E116" s="136">
        <v>43525</v>
      </c>
      <c r="F116" s="357"/>
      <c r="G116" s="357"/>
      <c r="H116" s="353" t="s">
        <v>43</v>
      </c>
      <c r="I116" s="357" t="s">
        <v>535</v>
      </c>
      <c r="J116" s="358"/>
      <c r="K116" s="358"/>
      <c r="L116" s="358"/>
      <c r="M116" s="134" t="s">
        <v>44</v>
      </c>
      <c r="N116" s="358"/>
      <c r="O116" s="356"/>
      <c r="P116" s="356"/>
      <c r="Q116" s="356"/>
      <c r="R116" s="134" t="s">
        <v>44</v>
      </c>
      <c r="S116" s="383"/>
      <c r="T116" s="416"/>
      <c r="U116" s="416"/>
      <c r="V116" s="421" t="s">
        <v>46</v>
      </c>
      <c r="W116" s="417"/>
      <c r="X116" s="135" t="s">
        <v>196</v>
      </c>
      <c r="Y116" s="164" t="s">
        <v>5</v>
      </c>
      <c r="Z116" s="164" t="s">
        <v>330</v>
      </c>
      <c r="AA116" s="134" t="s">
        <v>412</v>
      </c>
      <c r="AB116" s="246">
        <v>113</v>
      </c>
    </row>
    <row r="117" spans="1:28" ht="104.25" customHeight="1">
      <c r="A117" s="187" t="s">
        <v>345</v>
      </c>
      <c r="B117" s="186" t="s">
        <v>237</v>
      </c>
      <c r="C117" s="165" t="s">
        <v>386</v>
      </c>
      <c r="D117" s="337" t="s">
        <v>503</v>
      </c>
      <c r="E117" s="136">
        <v>43525</v>
      </c>
      <c r="F117" s="357" t="s">
        <v>536</v>
      </c>
      <c r="G117" s="357"/>
      <c r="H117" s="353" t="s">
        <v>41</v>
      </c>
      <c r="I117" s="357"/>
      <c r="J117" s="358"/>
      <c r="K117" s="358"/>
      <c r="L117" s="358"/>
      <c r="M117" s="134" t="s">
        <v>44</v>
      </c>
      <c r="N117" s="358"/>
      <c r="O117" s="356"/>
      <c r="P117" s="356"/>
      <c r="Q117" s="356"/>
      <c r="R117" s="134" t="s">
        <v>44</v>
      </c>
      <c r="S117" s="383"/>
      <c r="T117" s="416"/>
      <c r="U117" s="416"/>
      <c r="V117" s="421" t="s">
        <v>46</v>
      </c>
      <c r="W117" s="417"/>
      <c r="X117" s="135" t="s">
        <v>196</v>
      </c>
      <c r="Y117" s="164" t="s">
        <v>5</v>
      </c>
      <c r="Z117" s="164" t="s">
        <v>330</v>
      </c>
      <c r="AA117" s="134" t="s">
        <v>412</v>
      </c>
      <c r="AB117" s="246">
        <v>114</v>
      </c>
    </row>
    <row r="118" spans="1:28" ht="63">
      <c r="A118" s="187" t="s">
        <v>346</v>
      </c>
      <c r="B118" s="186" t="s">
        <v>236</v>
      </c>
      <c r="C118" s="165" t="s">
        <v>387</v>
      </c>
      <c r="D118" s="337" t="s">
        <v>459</v>
      </c>
      <c r="E118" s="136">
        <v>43435</v>
      </c>
      <c r="F118" s="357"/>
      <c r="G118" s="357"/>
      <c r="H118" s="353" t="s">
        <v>43</v>
      </c>
      <c r="I118" s="357" t="s">
        <v>576</v>
      </c>
      <c r="J118" s="358"/>
      <c r="K118" s="358"/>
      <c r="L118" s="358"/>
      <c r="M118" s="134" t="s">
        <v>44</v>
      </c>
      <c r="N118" s="358"/>
      <c r="O118" s="356"/>
      <c r="P118" s="356"/>
      <c r="Q118" s="356"/>
      <c r="R118" s="134" t="s">
        <v>44</v>
      </c>
      <c r="S118" s="383"/>
      <c r="T118" s="416"/>
      <c r="U118" s="416"/>
      <c r="V118" s="421" t="s">
        <v>46</v>
      </c>
      <c r="W118" s="417"/>
      <c r="X118" s="135" t="s">
        <v>196</v>
      </c>
      <c r="Y118" s="164" t="s">
        <v>273</v>
      </c>
      <c r="Z118" s="164" t="s">
        <v>329</v>
      </c>
      <c r="AA118" s="134" t="s">
        <v>432</v>
      </c>
      <c r="AB118" s="246">
        <v>115</v>
      </c>
    </row>
    <row r="119" spans="1:28" ht="89.25" customHeight="1">
      <c r="A119" s="187" t="s">
        <v>347</v>
      </c>
      <c r="B119" s="186" t="s">
        <v>236</v>
      </c>
      <c r="C119" s="165" t="s">
        <v>388</v>
      </c>
      <c r="D119" s="337" t="s">
        <v>389</v>
      </c>
      <c r="E119" s="136">
        <v>43525</v>
      </c>
      <c r="F119" s="430">
        <v>1</v>
      </c>
      <c r="G119" s="432"/>
      <c r="H119" s="353" t="s">
        <v>41</v>
      </c>
      <c r="I119" s="357" t="s">
        <v>577</v>
      </c>
      <c r="J119" s="358"/>
      <c r="K119" s="358"/>
      <c r="L119" s="358"/>
      <c r="M119" s="134" t="s">
        <v>44</v>
      </c>
      <c r="N119" s="358"/>
      <c r="O119" s="356"/>
      <c r="P119" s="356"/>
      <c r="Q119" s="356"/>
      <c r="R119" s="134" t="s">
        <v>44</v>
      </c>
      <c r="S119" s="383"/>
      <c r="T119" s="416"/>
      <c r="U119" s="416"/>
      <c r="V119" s="421" t="s">
        <v>46</v>
      </c>
      <c r="W119" s="417"/>
      <c r="X119" s="135" t="s">
        <v>196</v>
      </c>
      <c r="Y119" s="164" t="s">
        <v>273</v>
      </c>
      <c r="Z119" s="164" t="s">
        <v>329</v>
      </c>
      <c r="AA119" s="134" t="s">
        <v>432</v>
      </c>
      <c r="AB119" s="246">
        <v>116</v>
      </c>
    </row>
    <row r="120" spans="1:28" ht="104.25" customHeight="1">
      <c r="A120" s="187" t="s">
        <v>348</v>
      </c>
      <c r="B120" s="186" t="s">
        <v>236</v>
      </c>
      <c r="C120" s="165" t="s">
        <v>388</v>
      </c>
      <c r="D120" s="337" t="s">
        <v>460</v>
      </c>
      <c r="E120" s="136">
        <v>43435</v>
      </c>
      <c r="F120" s="357" t="s">
        <v>574</v>
      </c>
      <c r="G120" s="357"/>
      <c r="H120" s="353" t="s">
        <v>41</v>
      </c>
      <c r="I120" s="431"/>
      <c r="J120" s="358"/>
      <c r="K120" s="358"/>
      <c r="L120" s="358"/>
      <c r="M120" s="134" t="s">
        <v>44</v>
      </c>
      <c r="N120" s="358"/>
      <c r="O120" s="356"/>
      <c r="P120" s="356"/>
      <c r="Q120" s="356"/>
      <c r="R120" s="134" t="s">
        <v>44</v>
      </c>
      <c r="S120" s="383"/>
      <c r="T120" s="416"/>
      <c r="U120" s="416"/>
      <c r="V120" s="421" t="s">
        <v>46</v>
      </c>
      <c r="W120" s="417"/>
      <c r="X120" s="135" t="s">
        <v>196</v>
      </c>
      <c r="Y120" s="164" t="s">
        <v>273</v>
      </c>
      <c r="Z120" s="164" t="s">
        <v>329</v>
      </c>
      <c r="AA120" s="134" t="s">
        <v>432</v>
      </c>
      <c r="AB120" s="246">
        <v>117</v>
      </c>
    </row>
    <row r="121" spans="1:28" ht="104.25" customHeight="1">
      <c r="A121" s="187" t="s">
        <v>349</v>
      </c>
      <c r="B121" s="186" t="s">
        <v>236</v>
      </c>
      <c r="C121" s="165" t="s">
        <v>388</v>
      </c>
      <c r="D121" s="337" t="s">
        <v>461</v>
      </c>
      <c r="E121" s="136">
        <v>43344</v>
      </c>
      <c r="F121" s="357" t="s">
        <v>575</v>
      </c>
      <c r="G121" s="357"/>
      <c r="H121" s="353" t="s">
        <v>41</v>
      </c>
      <c r="I121" s="431"/>
      <c r="J121" s="358"/>
      <c r="K121" s="358"/>
      <c r="L121" s="358"/>
      <c r="M121" s="134" t="s">
        <v>44</v>
      </c>
      <c r="N121" s="358"/>
      <c r="O121" s="356"/>
      <c r="P121" s="356"/>
      <c r="Q121" s="356"/>
      <c r="R121" s="134" t="s">
        <v>44</v>
      </c>
      <c r="S121" s="383"/>
      <c r="T121" s="416"/>
      <c r="U121" s="416"/>
      <c r="V121" s="421" t="s">
        <v>46</v>
      </c>
      <c r="W121" s="417"/>
      <c r="X121" s="135" t="s">
        <v>196</v>
      </c>
      <c r="Y121" s="164" t="s">
        <v>273</v>
      </c>
      <c r="Z121" s="164" t="s">
        <v>329</v>
      </c>
      <c r="AA121" s="134" t="s">
        <v>432</v>
      </c>
      <c r="AB121" s="246">
        <v>118</v>
      </c>
    </row>
    <row r="122" spans="1:28" ht="104.25" customHeight="1">
      <c r="A122" s="187" t="s">
        <v>350</v>
      </c>
      <c r="B122" s="186" t="s">
        <v>263</v>
      </c>
      <c r="C122" s="165" t="s">
        <v>390</v>
      </c>
      <c r="D122" s="337" t="s">
        <v>525</v>
      </c>
      <c r="E122" s="136">
        <v>43221</v>
      </c>
      <c r="F122" s="357" t="s">
        <v>569</v>
      </c>
      <c r="G122" s="357"/>
      <c r="H122" s="353" t="s">
        <v>40</v>
      </c>
      <c r="I122" s="357"/>
      <c r="J122" s="358"/>
      <c r="K122" s="358"/>
      <c r="L122" s="358"/>
      <c r="M122" s="134" t="s">
        <v>44</v>
      </c>
      <c r="N122" s="358"/>
      <c r="O122" s="356"/>
      <c r="P122" s="356"/>
      <c r="Q122" s="356"/>
      <c r="R122" s="134" t="s">
        <v>44</v>
      </c>
      <c r="S122" s="383"/>
      <c r="T122" s="416"/>
      <c r="U122" s="416"/>
      <c r="V122" s="421" t="s">
        <v>46</v>
      </c>
      <c r="W122" s="417"/>
      <c r="X122" s="135" t="s">
        <v>196</v>
      </c>
      <c r="Y122" s="164" t="s">
        <v>272</v>
      </c>
      <c r="Z122" s="164" t="s">
        <v>330</v>
      </c>
      <c r="AA122" s="134" t="s">
        <v>417</v>
      </c>
      <c r="AB122" s="246">
        <v>119</v>
      </c>
    </row>
    <row r="123" spans="1:28" ht="104.25" customHeight="1">
      <c r="A123" s="187" t="s">
        <v>351</v>
      </c>
      <c r="B123" s="186" t="s">
        <v>265</v>
      </c>
      <c r="C123" s="165" t="s">
        <v>391</v>
      </c>
      <c r="D123" s="337" t="s">
        <v>513</v>
      </c>
      <c r="E123" s="136">
        <v>43221</v>
      </c>
      <c r="F123" s="357" t="s">
        <v>540</v>
      </c>
      <c r="G123" s="357"/>
      <c r="H123" s="353" t="s">
        <v>40</v>
      </c>
      <c r="I123" s="357"/>
      <c r="J123" s="358"/>
      <c r="K123" s="358"/>
      <c r="L123" s="358"/>
      <c r="M123" s="134" t="s">
        <v>44</v>
      </c>
      <c r="N123" s="358"/>
      <c r="O123" s="356"/>
      <c r="P123" s="356"/>
      <c r="Q123" s="356"/>
      <c r="R123" s="134" t="s">
        <v>44</v>
      </c>
      <c r="S123" s="383"/>
      <c r="T123" s="416"/>
      <c r="U123" s="416"/>
      <c r="V123" s="421" t="s">
        <v>46</v>
      </c>
      <c r="W123" s="417"/>
      <c r="X123" s="135" t="s">
        <v>196</v>
      </c>
      <c r="Y123" s="164" t="s">
        <v>272</v>
      </c>
      <c r="Z123" s="164" t="s">
        <v>399</v>
      </c>
      <c r="AA123" s="134" t="s">
        <v>428</v>
      </c>
      <c r="AB123" s="246">
        <v>120</v>
      </c>
    </row>
    <row r="124" spans="1:28" ht="104.25" customHeight="1">
      <c r="A124" s="187" t="s">
        <v>352</v>
      </c>
      <c r="B124" s="186" t="s">
        <v>265</v>
      </c>
      <c r="C124" s="165" t="s">
        <v>391</v>
      </c>
      <c r="D124" s="337" t="s">
        <v>392</v>
      </c>
      <c r="E124" s="136">
        <v>43525</v>
      </c>
      <c r="F124" s="357"/>
      <c r="G124" s="357"/>
      <c r="H124" s="353" t="s">
        <v>43</v>
      </c>
      <c r="I124" s="357"/>
      <c r="J124" s="358"/>
      <c r="K124" s="358"/>
      <c r="L124" s="358"/>
      <c r="M124" s="134" t="s">
        <v>44</v>
      </c>
      <c r="N124" s="358"/>
      <c r="O124" s="356"/>
      <c r="P124" s="356"/>
      <c r="Q124" s="356"/>
      <c r="R124" s="134" t="s">
        <v>44</v>
      </c>
      <c r="S124" s="383"/>
      <c r="T124" s="416"/>
      <c r="U124" s="416"/>
      <c r="V124" s="421" t="s">
        <v>46</v>
      </c>
      <c r="W124" s="417"/>
      <c r="X124" s="135" t="s">
        <v>196</v>
      </c>
      <c r="Y124" s="164" t="s">
        <v>272</v>
      </c>
      <c r="Z124" s="164" t="s">
        <v>399</v>
      </c>
      <c r="AA124" s="134" t="s">
        <v>428</v>
      </c>
      <c r="AB124" s="246">
        <v>121</v>
      </c>
    </row>
    <row r="125" spans="1:28" ht="104.25" customHeight="1">
      <c r="A125" s="187" t="s">
        <v>353</v>
      </c>
      <c r="B125" s="186" t="s">
        <v>265</v>
      </c>
      <c r="C125" s="165" t="s">
        <v>393</v>
      </c>
      <c r="D125" s="337" t="s">
        <v>394</v>
      </c>
      <c r="E125" s="136">
        <v>43221</v>
      </c>
      <c r="F125" s="357" t="s">
        <v>588</v>
      </c>
      <c r="G125" s="357"/>
      <c r="H125" s="353" t="s">
        <v>40</v>
      </c>
      <c r="I125" s="357"/>
      <c r="J125" s="358"/>
      <c r="K125" s="358"/>
      <c r="L125" s="358"/>
      <c r="M125" s="134" t="s">
        <v>44</v>
      </c>
      <c r="N125" s="358"/>
      <c r="O125" s="356"/>
      <c r="P125" s="356"/>
      <c r="Q125" s="356"/>
      <c r="R125" s="134" t="s">
        <v>44</v>
      </c>
      <c r="S125" s="383"/>
      <c r="T125" s="416"/>
      <c r="U125" s="416"/>
      <c r="V125" s="421" t="s">
        <v>46</v>
      </c>
      <c r="W125" s="417"/>
      <c r="X125" s="135" t="s">
        <v>196</v>
      </c>
      <c r="Y125" s="164" t="s">
        <v>272</v>
      </c>
      <c r="Z125" s="164" t="s">
        <v>399</v>
      </c>
      <c r="AA125" s="134" t="s">
        <v>428</v>
      </c>
      <c r="AB125" s="246">
        <v>122</v>
      </c>
    </row>
    <row r="126" spans="1:28" ht="104.25" customHeight="1">
      <c r="A126" s="187" t="s">
        <v>354</v>
      </c>
      <c r="B126" s="186" t="s">
        <v>265</v>
      </c>
      <c r="C126" s="165" t="s">
        <v>393</v>
      </c>
      <c r="D126" s="337" t="s">
        <v>395</v>
      </c>
      <c r="E126" s="136" t="s">
        <v>306</v>
      </c>
      <c r="F126" s="357"/>
      <c r="G126" s="357"/>
      <c r="H126" s="433" t="s">
        <v>43</v>
      </c>
      <c r="I126" s="357" t="s">
        <v>539</v>
      </c>
      <c r="J126" s="358"/>
      <c r="K126" s="358"/>
      <c r="L126" s="358"/>
      <c r="M126" s="434" t="s">
        <v>44</v>
      </c>
      <c r="N126" s="358"/>
      <c r="O126" s="356"/>
      <c r="P126" s="356"/>
      <c r="Q126" s="356"/>
      <c r="R126" s="434" t="s">
        <v>44</v>
      </c>
      <c r="S126" s="383"/>
      <c r="T126" s="416"/>
      <c r="U126" s="416"/>
      <c r="V126" s="421" t="s">
        <v>46</v>
      </c>
      <c r="W126" s="417"/>
      <c r="X126" s="135" t="s">
        <v>196</v>
      </c>
      <c r="Y126" s="164" t="s">
        <v>272</v>
      </c>
      <c r="Z126" s="164" t="s">
        <v>399</v>
      </c>
      <c r="AA126" s="134" t="s">
        <v>428</v>
      </c>
      <c r="AB126" s="246">
        <v>123</v>
      </c>
    </row>
    <row r="127" spans="1:28" ht="104.25" customHeight="1">
      <c r="A127" s="187" t="s">
        <v>355</v>
      </c>
      <c r="B127" s="186" t="s">
        <v>263</v>
      </c>
      <c r="C127" s="165" t="s">
        <v>396</v>
      </c>
      <c r="D127" s="337" t="s">
        <v>526</v>
      </c>
      <c r="E127" s="136">
        <v>43525</v>
      </c>
      <c r="F127" s="357" t="s">
        <v>570</v>
      </c>
      <c r="G127" s="357"/>
      <c r="H127" s="433" t="s">
        <v>41</v>
      </c>
      <c r="I127" s="357"/>
      <c r="J127" s="358"/>
      <c r="K127" s="358"/>
      <c r="L127" s="358"/>
      <c r="M127" s="434" t="s">
        <v>44</v>
      </c>
      <c r="N127" s="358"/>
      <c r="O127" s="356"/>
      <c r="P127" s="356"/>
      <c r="Q127" s="356"/>
      <c r="R127" s="434" t="s">
        <v>44</v>
      </c>
      <c r="S127" s="383"/>
      <c r="T127" s="416"/>
      <c r="U127" s="416"/>
      <c r="V127" s="421" t="s">
        <v>46</v>
      </c>
      <c r="W127" s="417"/>
      <c r="X127" s="135" t="s">
        <v>196</v>
      </c>
      <c r="Y127" s="164" t="s">
        <v>272</v>
      </c>
      <c r="Z127" s="164" t="s">
        <v>399</v>
      </c>
      <c r="AA127" s="134" t="s">
        <v>94</v>
      </c>
      <c r="AB127" s="246">
        <v>124</v>
      </c>
    </row>
    <row r="128" spans="1:28" ht="94.5">
      <c r="A128" s="187" t="s">
        <v>356</v>
      </c>
      <c r="B128" s="186" t="s">
        <v>263</v>
      </c>
      <c r="C128" s="165" t="s">
        <v>397</v>
      </c>
      <c r="D128" s="337" t="s">
        <v>527</v>
      </c>
      <c r="E128" s="136">
        <v>43344</v>
      </c>
      <c r="F128" s="357"/>
      <c r="G128" s="357"/>
      <c r="H128" s="433" t="s">
        <v>43</v>
      </c>
      <c r="I128" s="357"/>
      <c r="J128" s="358"/>
      <c r="K128" s="358"/>
      <c r="L128" s="358"/>
      <c r="M128" s="434" t="s">
        <v>44</v>
      </c>
      <c r="N128" s="358"/>
      <c r="O128" s="356"/>
      <c r="P128" s="356"/>
      <c r="Q128" s="356"/>
      <c r="R128" s="434" t="s">
        <v>44</v>
      </c>
      <c r="S128" s="383"/>
      <c r="T128" s="416"/>
      <c r="U128" s="416"/>
      <c r="V128" s="421" t="s">
        <v>46</v>
      </c>
      <c r="W128" s="417"/>
      <c r="X128" s="135" t="s">
        <v>196</v>
      </c>
      <c r="Y128" s="164" t="s">
        <v>272</v>
      </c>
      <c r="Z128" s="164" t="s">
        <v>399</v>
      </c>
      <c r="AA128" s="134" t="s">
        <v>94</v>
      </c>
      <c r="AB128" s="246">
        <v>125</v>
      </c>
    </row>
    <row r="129" spans="1:28" s="322" customFormat="1">
      <c r="A129" s="393"/>
      <c r="C129" s="323"/>
      <c r="D129" s="324"/>
      <c r="F129" s="323"/>
      <c r="G129" s="323"/>
      <c r="H129" s="341"/>
      <c r="I129" s="323"/>
      <c r="J129" s="44"/>
      <c r="K129" s="44"/>
      <c r="L129" s="44"/>
      <c r="M129" s="325"/>
      <c r="N129" s="44"/>
      <c r="O129" s="326"/>
      <c r="P129" s="326"/>
      <c r="Q129" s="326"/>
      <c r="R129" s="44"/>
      <c r="S129" s="354"/>
      <c r="T129" s="326"/>
      <c r="U129" s="326"/>
      <c r="V129" s="325"/>
      <c r="W129" s="415"/>
      <c r="X129" s="324"/>
      <c r="AA129" s="324"/>
      <c r="AB129" s="327"/>
    </row>
    <row r="130" spans="1:28" s="322" customFormat="1">
      <c r="A130" s="393"/>
      <c r="C130" s="323"/>
      <c r="D130" s="324"/>
      <c r="F130" s="323"/>
      <c r="G130" s="323"/>
      <c r="H130" s="341"/>
      <c r="I130" s="323"/>
      <c r="J130" s="44"/>
      <c r="K130" s="44"/>
      <c r="L130" s="44"/>
      <c r="M130" s="325"/>
      <c r="N130" s="44"/>
      <c r="O130" s="326"/>
      <c r="P130" s="326"/>
      <c r="Q130" s="326"/>
      <c r="R130" s="44"/>
      <c r="S130" s="354"/>
      <c r="T130" s="326"/>
      <c r="U130" s="326"/>
      <c r="V130" s="325"/>
      <c r="W130" s="415"/>
      <c r="X130" s="324"/>
      <c r="AA130" s="324"/>
      <c r="AB130" s="327"/>
    </row>
    <row r="131" spans="1:28" s="322" customFormat="1">
      <c r="A131" s="394" t="s">
        <v>106</v>
      </c>
      <c r="C131" s="323"/>
      <c r="D131" s="324"/>
      <c r="F131" s="323"/>
      <c r="G131" s="323"/>
      <c r="H131" s="341"/>
      <c r="I131" s="323"/>
      <c r="J131" s="44"/>
      <c r="K131" s="44"/>
      <c r="L131" s="44"/>
      <c r="M131" s="325"/>
      <c r="N131" s="44"/>
      <c r="O131" s="326"/>
      <c r="P131" s="326"/>
      <c r="Q131" s="326"/>
      <c r="R131" s="44"/>
      <c r="S131" s="354"/>
      <c r="T131" s="326"/>
      <c r="U131" s="326"/>
      <c r="V131" s="325"/>
      <c r="W131" s="415"/>
      <c r="X131" s="324"/>
      <c r="AA131" s="324"/>
      <c r="AB131" s="327"/>
    </row>
    <row r="132" spans="1:28" s="322" customFormat="1" ht="30">
      <c r="A132" s="394" t="s">
        <v>107</v>
      </c>
      <c r="C132" s="323"/>
      <c r="D132" s="324"/>
      <c r="F132" s="323"/>
      <c r="G132" s="323"/>
      <c r="H132" s="341"/>
      <c r="I132" s="323"/>
      <c r="J132" s="44"/>
      <c r="K132" s="44"/>
      <c r="L132" s="44"/>
      <c r="M132" s="325"/>
      <c r="N132" s="44"/>
      <c r="O132" s="326"/>
      <c r="P132" s="326"/>
      <c r="Q132" s="326"/>
      <c r="R132" s="44"/>
      <c r="S132" s="354"/>
      <c r="T132" s="326"/>
      <c r="U132" s="326"/>
      <c r="V132" s="325"/>
      <c r="W132" s="415"/>
      <c r="X132" s="324"/>
      <c r="AA132" s="324"/>
      <c r="AB132" s="327"/>
    </row>
    <row r="133" spans="1:28" s="322" customFormat="1">
      <c r="A133" s="394"/>
      <c r="C133" s="323"/>
      <c r="D133" s="324"/>
      <c r="F133" s="323"/>
      <c r="G133" s="323"/>
      <c r="H133" s="341"/>
      <c r="I133" s="323"/>
      <c r="J133" s="44"/>
      <c r="K133" s="44"/>
      <c r="L133" s="44"/>
      <c r="M133" s="325"/>
      <c r="N133" s="44"/>
      <c r="O133" s="326"/>
      <c r="P133" s="326"/>
      <c r="Q133" s="326"/>
      <c r="R133" s="44"/>
      <c r="S133" s="354"/>
      <c r="T133" s="326"/>
      <c r="U133" s="326"/>
      <c r="V133" s="325"/>
      <c r="W133" s="415"/>
      <c r="X133" s="324"/>
      <c r="AA133" s="324"/>
      <c r="AB133" s="327"/>
    </row>
    <row r="134" spans="1:28" s="322" customFormat="1">
      <c r="A134" s="394"/>
      <c r="C134" s="323"/>
      <c r="D134" s="324"/>
      <c r="F134" s="323"/>
      <c r="G134" s="323"/>
      <c r="H134" s="341"/>
      <c r="I134" s="323"/>
      <c r="J134" s="44"/>
      <c r="K134" s="44"/>
      <c r="L134" s="44"/>
      <c r="M134" s="325"/>
      <c r="N134" s="44"/>
      <c r="O134" s="326"/>
      <c r="P134" s="326"/>
      <c r="Q134" s="326"/>
      <c r="R134" s="44"/>
      <c r="S134" s="354"/>
      <c r="T134" s="326"/>
      <c r="U134" s="326"/>
      <c r="V134" s="325"/>
      <c r="W134" s="415"/>
      <c r="X134" s="324"/>
      <c r="AA134" s="324"/>
      <c r="AB134" s="327"/>
    </row>
    <row r="135" spans="1:28" s="322" customFormat="1">
      <c r="A135" s="394"/>
      <c r="C135" s="323"/>
      <c r="D135" s="324"/>
      <c r="F135" s="323"/>
      <c r="G135" s="323"/>
      <c r="H135" s="341"/>
      <c r="I135" s="323"/>
      <c r="J135" s="44"/>
      <c r="K135" s="44"/>
      <c r="L135" s="44"/>
      <c r="M135" s="325"/>
      <c r="N135" s="44"/>
      <c r="O135" s="326"/>
      <c r="P135" s="326"/>
      <c r="Q135" s="326"/>
      <c r="R135" s="44"/>
      <c r="S135" s="354"/>
      <c r="T135" s="326"/>
      <c r="U135" s="326"/>
      <c r="V135" s="325"/>
      <c r="W135" s="415"/>
      <c r="X135" s="324"/>
      <c r="AA135" s="324"/>
      <c r="AB135" s="327"/>
    </row>
    <row r="136" spans="1:28" s="322" customFormat="1">
      <c r="A136" s="394"/>
      <c r="C136" s="323"/>
      <c r="D136" s="324"/>
      <c r="F136" s="323"/>
      <c r="G136" s="323"/>
      <c r="H136" s="341"/>
      <c r="I136" s="323"/>
      <c r="J136" s="44"/>
      <c r="K136" s="44"/>
      <c r="L136" s="44"/>
      <c r="M136" s="325"/>
      <c r="N136" s="44"/>
      <c r="O136" s="326"/>
      <c r="P136" s="326"/>
      <c r="Q136" s="326"/>
      <c r="R136" s="44"/>
      <c r="S136" s="354"/>
      <c r="T136" s="326"/>
      <c r="U136" s="326"/>
      <c r="V136" s="325"/>
      <c r="W136" s="415"/>
      <c r="X136" s="324"/>
      <c r="AA136" s="324"/>
      <c r="AB136" s="327"/>
    </row>
    <row r="137" spans="1:28" s="322" customFormat="1">
      <c r="A137" s="394"/>
      <c r="C137" s="323"/>
      <c r="D137" s="324"/>
      <c r="F137" s="323"/>
      <c r="G137" s="323"/>
      <c r="H137" s="341"/>
      <c r="I137" s="323"/>
      <c r="J137" s="44"/>
      <c r="K137" s="44"/>
      <c r="L137" s="44"/>
      <c r="M137" s="325"/>
      <c r="N137" s="44"/>
      <c r="O137" s="326"/>
      <c r="P137" s="326"/>
      <c r="Q137" s="326"/>
      <c r="R137" s="44"/>
      <c r="S137" s="354"/>
      <c r="T137" s="326"/>
      <c r="U137" s="326"/>
      <c r="V137" s="325"/>
      <c r="W137" s="415"/>
      <c r="X137" s="324"/>
      <c r="AA137" s="324"/>
      <c r="AB137" s="327"/>
    </row>
    <row r="138" spans="1:28" s="322" customFormat="1">
      <c r="A138" s="394"/>
      <c r="C138" s="323"/>
      <c r="D138" s="324"/>
      <c r="F138" s="323"/>
      <c r="G138" s="323"/>
      <c r="H138" s="341"/>
      <c r="I138" s="323"/>
      <c r="J138" s="44"/>
      <c r="K138" s="44"/>
      <c r="L138" s="44"/>
      <c r="M138" s="325"/>
      <c r="N138" s="44"/>
      <c r="O138" s="326"/>
      <c r="P138" s="326"/>
      <c r="Q138" s="326"/>
      <c r="R138" s="44"/>
      <c r="S138" s="354"/>
      <c r="T138" s="326"/>
      <c r="U138" s="326"/>
      <c r="V138" s="325"/>
      <c r="W138" s="415"/>
      <c r="X138" s="324"/>
      <c r="AA138" s="324"/>
      <c r="AB138" s="327"/>
    </row>
    <row r="139" spans="1:28" s="322" customFormat="1">
      <c r="A139" s="394"/>
      <c r="C139" s="323"/>
      <c r="D139" s="324"/>
      <c r="F139" s="323"/>
      <c r="G139" s="323"/>
      <c r="H139" s="341"/>
      <c r="I139" s="323"/>
      <c r="J139" s="44"/>
      <c r="K139" s="44"/>
      <c r="L139" s="44"/>
      <c r="M139" s="325"/>
      <c r="N139" s="44"/>
      <c r="O139" s="326"/>
      <c r="P139" s="326"/>
      <c r="Q139" s="326"/>
      <c r="R139" s="44"/>
      <c r="S139" s="354"/>
      <c r="T139" s="326"/>
      <c r="U139" s="326"/>
      <c r="V139" s="325"/>
      <c r="W139" s="415"/>
      <c r="X139" s="324"/>
      <c r="AA139" s="324"/>
      <c r="AB139" s="327"/>
    </row>
    <row r="140" spans="1:28" s="322" customFormat="1">
      <c r="A140" s="394"/>
      <c r="C140" s="323"/>
      <c r="D140" s="324"/>
      <c r="F140" s="323"/>
      <c r="G140" s="323"/>
      <c r="H140" s="341"/>
      <c r="I140" s="323"/>
      <c r="J140" s="44"/>
      <c r="K140" s="44"/>
      <c r="L140" s="44"/>
      <c r="M140" s="325"/>
      <c r="N140" s="44"/>
      <c r="O140" s="326"/>
      <c r="P140" s="326"/>
      <c r="Q140" s="326"/>
      <c r="R140" s="44"/>
      <c r="S140" s="354"/>
      <c r="T140" s="326"/>
      <c r="U140" s="326"/>
      <c r="V140" s="325"/>
      <c r="W140" s="415"/>
      <c r="X140" s="324"/>
      <c r="AA140" s="324"/>
      <c r="AB140" s="327"/>
    </row>
    <row r="141" spans="1:28" s="322" customFormat="1">
      <c r="A141" s="394"/>
      <c r="C141" s="323"/>
      <c r="D141" s="324"/>
      <c r="F141" s="323"/>
      <c r="G141" s="323"/>
      <c r="H141" s="341"/>
      <c r="I141" s="323"/>
      <c r="J141" s="44"/>
      <c r="K141" s="44"/>
      <c r="L141" s="44"/>
      <c r="M141" s="325"/>
      <c r="N141" s="44"/>
      <c r="O141" s="326"/>
      <c r="P141" s="326"/>
      <c r="Q141" s="326"/>
      <c r="R141" s="44"/>
      <c r="S141" s="354"/>
      <c r="T141" s="326"/>
      <c r="U141" s="326"/>
      <c r="V141" s="325"/>
      <c r="W141" s="415"/>
      <c r="X141" s="324"/>
      <c r="AA141" s="324"/>
      <c r="AB141" s="327"/>
    </row>
    <row r="142" spans="1:28" s="322" customFormat="1">
      <c r="A142" s="394"/>
      <c r="C142" s="323"/>
      <c r="D142" s="324"/>
      <c r="F142" s="323"/>
      <c r="G142" s="323"/>
      <c r="H142" s="341"/>
      <c r="I142" s="323"/>
      <c r="J142" s="44"/>
      <c r="K142" s="44"/>
      <c r="L142" s="44"/>
      <c r="M142" s="325"/>
      <c r="N142" s="44"/>
      <c r="O142" s="326"/>
      <c r="P142" s="326"/>
      <c r="Q142" s="326"/>
      <c r="R142" s="44"/>
      <c r="S142" s="354"/>
      <c r="T142" s="326"/>
      <c r="U142" s="326"/>
      <c r="V142" s="325"/>
      <c r="W142" s="415"/>
      <c r="X142" s="324"/>
      <c r="AA142" s="324"/>
      <c r="AB142" s="327"/>
    </row>
    <row r="143" spans="1:28" s="322" customFormat="1">
      <c r="A143" s="394"/>
      <c r="C143" s="323"/>
      <c r="D143" s="324"/>
      <c r="F143" s="323"/>
      <c r="G143" s="323"/>
      <c r="H143" s="341"/>
      <c r="I143" s="323"/>
      <c r="J143" s="44"/>
      <c r="K143" s="44"/>
      <c r="L143" s="44"/>
      <c r="M143" s="325"/>
      <c r="N143" s="44"/>
      <c r="O143" s="326"/>
      <c r="P143" s="326"/>
      <c r="Q143" s="326"/>
      <c r="R143" s="44"/>
      <c r="S143" s="354"/>
      <c r="T143" s="326"/>
      <c r="U143" s="326"/>
      <c r="V143" s="325"/>
      <c r="W143" s="415"/>
      <c r="X143" s="324"/>
      <c r="AA143" s="324"/>
      <c r="AB143" s="327"/>
    </row>
    <row r="144" spans="1:28" s="322" customFormat="1">
      <c r="A144" s="394"/>
      <c r="C144" s="323"/>
      <c r="D144" s="324"/>
      <c r="F144" s="323"/>
      <c r="G144" s="323"/>
      <c r="H144" s="341"/>
      <c r="I144" s="323"/>
      <c r="J144" s="44"/>
      <c r="K144" s="44"/>
      <c r="L144" s="44"/>
      <c r="M144" s="325"/>
      <c r="N144" s="44"/>
      <c r="O144" s="326"/>
      <c r="P144" s="326"/>
      <c r="Q144" s="326"/>
      <c r="R144" s="44"/>
      <c r="S144" s="354"/>
      <c r="T144" s="326"/>
      <c r="U144" s="326"/>
      <c r="V144" s="325"/>
      <c r="W144" s="415"/>
      <c r="X144" s="324"/>
      <c r="AA144" s="324"/>
      <c r="AB144" s="327"/>
    </row>
    <row r="145" spans="1:28" s="322" customFormat="1">
      <c r="A145" s="394"/>
      <c r="C145" s="323"/>
      <c r="D145" s="324"/>
      <c r="F145" s="323"/>
      <c r="G145" s="323"/>
      <c r="H145" s="341"/>
      <c r="I145" s="323"/>
      <c r="J145" s="44"/>
      <c r="K145" s="44"/>
      <c r="L145" s="44"/>
      <c r="M145" s="325"/>
      <c r="N145" s="44"/>
      <c r="O145" s="326"/>
      <c r="P145" s="326"/>
      <c r="Q145" s="326"/>
      <c r="R145" s="44"/>
      <c r="S145" s="354"/>
      <c r="T145" s="326"/>
      <c r="U145" s="326"/>
      <c r="V145" s="325"/>
      <c r="W145" s="415"/>
      <c r="X145" s="324"/>
      <c r="AA145" s="324"/>
      <c r="AB145" s="327"/>
    </row>
    <row r="146" spans="1:28" s="322" customFormat="1">
      <c r="A146" s="394"/>
      <c r="C146" s="323"/>
      <c r="D146" s="324"/>
      <c r="F146" s="323"/>
      <c r="G146" s="323"/>
      <c r="H146" s="341"/>
      <c r="I146" s="323"/>
      <c r="J146" s="44"/>
      <c r="K146" s="44"/>
      <c r="L146" s="44"/>
      <c r="M146" s="325"/>
      <c r="N146" s="44"/>
      <c r="O146" s="326"/>
      <c r="P146" s="326"/>
      <c r="Q146" s="326"/>
      <c r="R146" s="44"/>
      <c r="S146" s="354"/>
      <c r="T146" s="326"/>
      <c r="U146" s="326"/>
      <c r="V146" s="325"/>
      <c r="W146" s="415"/>
      <c r="X146" s="324"/>
      <c r="AA146" s="324"/>
      <c r="AB146" s="327"/>
    </row>
    <row r="147" spans="1:28" s="322" customFormat="1">
      <c r="A147" s="394"/>
      <c r="C147" s="323"/>
      <c r="D147" s="324"/>
      <c r="F147" s="323"/>
      <c r="G147" s="323"/>
      <c r="H147" s="341"/>
      <c r="I147" s="323"/>
      <c r="J147" s="44"/>
      <c r="K147" s="44"/>
      <c r="L147" s="44"/>
      <c r="M147" s="325"/>
      <c r="N147" s="44"/>
      <c r="O147" s="326"/>
      <c r="P147" s="326"/>
      <c r="Q147" s="326"/>
      <c r="R147" s="44"/>
      <c r="S147" s="354"/>
      <c r="T147" s="326"/>
      <c r="U147" s="326"/>
      <c r="V147" s="325"/>
      <c r="W147" s="415"/>
      <c r="X147" s="324"/>
      <c r="AA147" s="324"/>
      <c r="AB147" s="327"/>
    </row>
    <row r="148" spans="1:28" s="322" customFormat="1">
      <c r="A148" s="394"/>
      <c r="C148" s="323"/>
      <c r="D148" s="324"/>
      <c r="F148" s="323"/>
      <c r="G148" s="323"/>
      <c r="H148" s="341"/>
      <c r="I148" s="323"/>
      <c r="J148" s="44"/>
      <c r="K148" s="44"/>
      <c r="L148" s="44"/>
      <c r="M148" s="325"/>
      <c r="N148" s="44"/>
      <c r="O148" s="326"/>
      <c r="P148" s="326"/>
      <c r="Q148" s="326"/>
      <c r="R148" s="44"/>
      <c r="S148" s="354"/>
      <c r="T148" s="326"/>
      <c r="U148" s="326"/>
      <c r="V148" s="325"/>
      <c r="W148" s="415"/>
      <c r="X148" s="324"/>
      <c r="AA148" s="324"/>
      <c r="AB148" s="327"/>
    </row>
    <row r="149" spans="1:28" s="322" customFormat="1">
      <c r="A149" s="394"/>
      <c r="C149" s="323"/>
      <c r="D149" s="324"/>
      <c r="F149" s="323"/>
      <c r="G149" s="323"/>
      <c r="H149" s="341"/>
      <c r="I149" s="323"/>
      <c r="J149" s="44"/>
      <c r="K149" s="44"/>
      <c r="L149" s="44"/>
      <c r="M149" s="325"/>
      <c r="N149" s="44"/>
      <c r="O149" s="326"/>
      <c r="P149" s="326"/>
      <c r="Q149" s="326"/>
      <c r="R149" s="44"/>
      <c r="S149" s="354"/>
      <c r="T149" s="326"/>
      <c r="U149" s="326"/>
      <c r="V149" s="325"/>
      <c r="W149" s="415"/>
      <c r="X149" s="324"/>
      <c r="AA149" s="324"/>
      <c r="AB149" s="327"/>
    </row>
    <row r="150" spans="1:28" s="322" customFormat="1">
      <c r="A150" s="394"/>
      <c r="C150" s="323"/>
      <c r="D150" s="324"/>
      <c r="F150" s="323"/>
      <c r="G150" s="323"/>
      <c r="H150" s="341"/>
      <c r="I150" s="323"/>
      <c r="J150" s="44"/>
      <c r="K150" s="44"/>
      <c r="L150" s="44"/>
      <c r="M150" s="325"/>
      <c r="N150" s="44"/>
      <c r="O150" s="326"/>
      <c r="P150" s="326"/>
      <c r="Q150" s="326"/>
      <c r="R150" s="44"/>
      <c r="S150" s="354"/>
      <c r="T150" s="326"/>
      <c r="U150" s="326"/>
      <c r="V150" s="325"/>
      <c r="W150" s="415"/>
      <c r="X150" s="324"/>
      <c r="AA150" s="324"/>
      <c r="AB150" s="327"/>
    </row>
    <row r="151" spans="1:28" s="322" customFormat="1">
      <c r="A151" s="394"/>
      <c r="C151" s="323"/>
      <c r="D151" s="324"/>
      <c r="F151" s="323"/>
      <c r="G151" s="323"/>
      <c r="H151" s="341"/>
      <c r="I151" s="323"/>
      <c r="J151" s="44"/>
      <c r="K151" s="44"/>
      <c r="L151" s="44"/>
      <c r="M151" s="325"/>
      <c r="N151" s="44"/>
      <c r="O151" s="326"/>
      <c r="P151" s="326"/>
      <c r="Q151" s="326"/>
      <c r="R151" s="44"/>
      <c r="S151" s="354"/>
      <c r="T151" s="326"/>
      <c r="U151" s="326"/>
      <c r="V151" s="325"/>
      <c r="W151" s="415"/>
      <c r="X151" s="324"/>
      <c r="AA151" s="324"/>
      <c r="AB151" s="327"/>
    </row>
    <row r="152" spans="1:28" s="322" customFormat="1">
      <c r="A152" s="394"/>
      <c r="C152" s="323"/>
      <c r="D152" s="324"/>
      <c r="F152" s="323"/>
      <c r="G152" s="323"/>
      <c r="H152" s="341"/>
      <c r="I152" s="323"/>
      <c r="J152" s="44"/>
      <c r="K152" s="44"/>
      <c r="L152" s="44"/>
      <c r="M152" s="325"/>
      <c r="N152" s="44"/>
      <c r="O152" s="326"/>
      <c r="P152" s="326"/>
      <c r="Q152" s="326"/>
      <c r="R152" s="44"/>
      <c r="S152" s="354"/>
      <c r="T152" s="326"/>
      <c r="U152" s="326"/>
      <c r="V152" s="325"/>
      <c r="W152" s="415"/>
      <c r="X152" s="324"/>
      <c r="AA152" s="324"/>
      <c r="AB152" s="327"/>
    </row>
    <row r="153" spans="1:28" s="322" customFormat="1">
      <c r="A153" s="394"/>
      <c r="C153" s="323"/>
      <c r="D153" s="324"/>
      <c r="F153" s="323"/>
      <c r="G153" s="323"/>
      <c r="H153" s="341"/>
      <c r="I153" s="323"/>
      <c r="J153" s="44"/>
      <c r="K153" s="44"/>
      <c r="L153" s="44"/>
      <c r="M153" s="325"/>
      <c r="N153" s="44"/>
      <c r="O153" s="326"/>
      <c r="P153" s="326"/>
      <c r="Q153" s="326"/>
      <c r="R153" s="44"/>
      <c r="S153" s="354"/>
      <c r="T153" s="326"/>
      <c r="U153" s="326"/>
      <c r="V153" s="325"/>
      <c r="W153" s="415"/>
      <c r="X153" s="324"/>
      <c r="AA153" s="324"/>
      <c r="AB153" s="327"/>
    </row>
    <row r="154" spans="1:28" s="322" customFormat="1">
      <c r="A154" s="394"/>
      <c r="C154" s="323"/>
      <c r="D154" s="324"/>
      <c r="F154" s="323"/>
      <c r="G154" s="323"/>
      <c r="H154" s="341"/>
      <c r="I154" s="323"/>
      <c r="J154" s="44"/>
      <c r="K154" s="44"/>
      <c r="L154" s="44"/>
      <c r="M154" s="325"/>
      <c r="N154" s="44"/>
      <c r="O154" s="326"/>
      <c r="P154" s="326"/>
      <c r="Q154" s="326"/>
      <c r="R154" s="44"/>
      <c r="S154" s="354"/>
      <c r="T154" s="326"/>
      <c r="U154" s="326"/>
      <c r="V154" s="325"/>
      <c r="W154" s="415"/>
      <c r="X154" s="324"/>
      <c r="AA154" s="324"/>
      <c r="AB154" s="327"/>
    </row>
    <row r="155" spans="1:28" s="322" customFormat="1">
      <c r="A155" s="394"/>
      <c r="C155" s="323"/>
      <c r="D155" s="324"/>
      <c r="F155" s="323"/>
      <c r="G155" s="323"/>
      <c r="H155" s="341"/>
      <c r="I155" s="323"/>
      <c r="J155" s="44"/>
      <c r="K155" s="44"/>
      <c r="L155" s="44"/>
      <c r="M155" s="325"/>
      <c r="N155" s="44"/>
      <c r="O155" s="326"/>
      <c r="P155" s="326"/>
      <c r="Q155" s="326"/>
      <c r="R155" s="44"/>
      <c r="S155" s="354"/>
      <c r="T155" s="326"/>
      <c r="U155" s="326"/>
      <c r="V155" s="325"/>
      <c r="W155" s="415"/>
      <c r="X155" s="324"/>
      <c r="AA155" s="324"/>
      <c r="AB155" s="327"/>
    </row>
    <row r="156" spans="1:28" s="322" customFormat="1">
      <c r="A156" s="394"/>
      <c r="C156" s="323"/>
      <c r="D156" s="324"/>
      <c r="F156" s="323"/>
      <c r="G156" s="323"/>
      <c r="H156" s="341"/>
      <c r="I156" s="323"/>
      <c r="J156" s="44"/>
      <c r="K156" s="44"/>
      <c r="L156" s="44"/>
      <c r="M156" s="325"/>
      <c r="N156" s="44"/>
      <c r="O156" s="326"/>
      <c r="P156" s="326"/>
      <c r="Q156" s="326"/>
      <c r="R156" s="44"/>
      <c r="S156" s="354"/>
      <c r="T156" s="326"/>
      <c r="U156" s="326"/>
      <c r="V156" s="325"/>
      <c r="W156" s="415"/>
      <c r="X156" s="324"/>
      <c r="AA156" s="324"/>
      <c r="AB156" s="327"/>
    </row>
    <row r="157" spans="1:28" s="322" customFormat="1">
      <c r="A157" s="394"/>
      <c r="C157" s="323"/>
      <c r="D157" s="324"/>
      <c r="F157" s="323"/>
      <c r="G157" s="323"/>
      <c r="H157" s="341"/>
      <c r="I157" s="323"/>
      <c r="J157" s="44"/>
      <c r="K157" s="44"/>
      <c r="L157" s="44"/>
      <c r="M157" s="325"/>
      <c r="N157" s="44"/>
      <c r="O157" s="326"/>
      <c r="P157" s="326"/>
      <c r="Q157" s="326"/>
      <c r="R157" s="44"/>
      <c r="S157" s="354"/>
      <c r="T157" s="326"/>
      <c r="U157" s="326"/>
      <c r="V157" s="325"/>
      <c r="W157" s="415"/>
      <c r="X157" s="324"/>
      <c r="AA157" s="324"/>
      <c r="AB157" s="327"/>
    </row>
    <row r="158" spans="1:28" s="322" customFormat="1">
      <c r="A158" s="394"/>
      <c r="C158" s="323"/>
      <c r="D158" s="324"/>
      <c r="F158" s="323"/>
      <c r="G158" s="323"/>
      <c r="H158" s="341"/>
      <c r="I158" s="323"/>
      <c r="J158" s="44"/>
      <c r="K158" s="44"/>
      <c r="L158" s="44"/>
      <c r="M158" s="325"/>
      <c r="N158" s="44"/>
      <c r="O158" s="326"/>
      <c r="P158" s="326"/>
      <c r="Q158" s="326"/>
      <c r="R158" s="44"/>
      <c r="S158" s="354"/>
      <c r="T158" s="326"/>
      <c r="U158" s="326"/>
      <c r="V158" s="325"/>
      <c r="W158" s="415"/>
      <c r="X158" s="324"/>
      <c r="AA158" s="324"/>
      <c r="AB158" s="327"/>
    </row>
    <row r="159" spans="1:28" s="322" customFormat="1">
      <c r="A159" s="394"/>
      <c r="C159" s="323"/>
      <c r="D159" s="324"/>
      <c r="F159" s="323"/>
      <c r="G159" s="323"/>
      <c r="H159" s="341"/>
      <c r="I159" s="323"/>
      <c r="J159" s="44"/>
      <c r="K159" s="44"/>
      <c r="L159" s="44"/>
      <c r="M159" s="325"/>
      <c r="N159" s="44"/>
      <c r="O159" s="326"/>
      <c r="P159" s="326"/>
      <c r="Q159" s="326"/>
      <c r="R159" s="44"/>
      <c r="S159" s="354"/>
      <c r="T159" s="326"/>
      <c r="U159" s="326"/>
      <c r="V159" s="325"/>
      <c r="W159" s="415"/>
      <c r="X159" s="324"/>
      <c r="AA159" s="324"/>
      <c r="AB159" s="327"/>
    </row>
    <row r="160" spans="1:28" s="391" customFormat="1">
      <c r="A160" s="394"/>
      <c r="C160" s="395"/>
      <c r="D160" s="396"/>
      <c r="F160" s="395"/>
      <c r="G160" s="395"/>
      <c r="H160" s="397"/>
      <c r="I160" s="395"/>
      <c r="J160" s="398"/>
      <c r="K160" s="398"/>
      <c r="L160" s="398"/>
      <c r="M160" s="399"/>
      <c r="N160" s="398"/>
      <c r="O160" s="400"/>
      <c r="P160" s="400"/>
      <c r="Q160" s="400"/>
      <c r="R160" s="398"/>
      <c r="S160" s="398"/>
      <c r="T160" s="400"/>
      <c r="U160" s="400"/>
      <c r="V160" s="399"/>
      <c r="W160" s="427"/>
      <c r="X160" s="396"/>
      <c r="AA160" s="396"/>
      <c r="AB160" s="401"/>
    </row>
    <row r="161" spans="1:28" s="392" customFormat="1" hidden="1">
      <c r="A161" s="402" t="s">
        <v>46</v>
      </c>
      <c r="C161" s="403"/>
      <c r="D161" s="404"/>
      <c r="F161" s="403"/>
      <c r="G161" s="403"/>
      <c r="H161" s="405"/>
      <c r="I161" s="403"/>
      <c r="J161" s="406"/>
      <c r="K161" s="406"/>
      <c r="L161" s="406"/>
      <c r="M161" s="407"/>
      <c r="N161" s="406"/>
      <c r="O161" s="408"/>
      <c r="P161" s="408"/>
      <c r="Q161" s="408"/>
      <c r="R161" s="406"/>
      <c r="S161" s="406"/>
      <c r="T161" s="408"/>
      <c r="U161" s="408"/>
      <c r="V161" s="407"/>
      <c r="W161" s="428"/>
      <c r="X161" s="404"/>
      <c r="AA161" s="404"/>
      <c r="AB161" s="409"/>
    </row>
    <row r="162" spans="1:28" s="392" customFormat="1" hidden="1">
      <c r="A162" s="402" t="s">
        <v>40</v>
      </c>
      <c r="C162" s="403"/>
      <c r="D162" s="404"/>
      <c r="F162" s="403"/>
      <c r="G162" s="403"/>
      <c r="H162" s="405"/>
      <c r="I162" s="403"/>
      <c r="J162" s="406"/>
      <c r="K162" s="406"/>
      <c r="L162" s="406"/>
      <c r="M162" s="407"/>
      <c r="N162" s="406"/>
      <c r="O162" s="408"/>
      <c r="P162" s="408"/>
      <c r="Q162" s="408"/>
      <c r="R162" s="406"/>
      <c r="S162" s="406"/>
      <c r="T162" s="408"/>
      <c r="U162" s="408"/>
      <c r="V162" s="407"/>
      <c r="W162" s="428"/>
      <c r="X162" s="404"/>
      <c r="AA162" s="404"/>
      <c r="AB162" s="409"/>
    </row>
    <row r="163" spans="1:28" s="392" customFormat="1" hidden="1">
      <c r="A163" s="402" t="s">
        <v>82</v>
      </c>
      <c r="C163" s="403"/>
      <c r="D163" s="404"/>
      <c r="F163" s="403"/>
      <c r="G163" s="403"/>
      <c r="H163" s="405"/>
      <c r="I163" s="403"/>
      <c r="J163" s="406"/>
      <c r="K163" s="406"/>
      <c r="L163" s="406"/>
      <c r="M163" s="407"/>
      <c r="N163" s="406"/>
      <c r="O163" s="408"/>
      <c r="P163" s="408"/>
      <c r="Q163" s="408"/>
      <c r="R163" s="406"/>
      <c r="S163" s="406"/>
      <c r="T163" s="408"/>
      <c r="U163" s="408"/>
      <c r="V163" s="407"/>
      <c r="W163" s="428"/>
      <c r="X163" s="404"/>
      <c r="AA163" s="404"/>
      <c r="AB163" s="409"/>
    </row>
    <row r="164" spans="1:28" s="392" customFormat="1" hidden="1">
      <c r="A164" s="402" t="s">
        <v>83</v>
      </c>
      <c r="C164" s="403"/>
      <c r="D164" s="404"/>
      <c r="F164" s="403"/>
      <c r="G164" s="403"/>
      <c r="H164" s="405"/>
      <c r="I164" s="403"/>
      <c r="J164" s="406"/>
      <c r="K164" s="406"/>
      <c r="L164" s="406"/>
      <c r="M164" s="407"/>
      <c r="N164" s="406"/>
      <c r="O164" s="408"/>
      <c r="P164" s="408"/>
      <c r="Q164" s="408"/>
      <c r="R164" s="406"/>
      <c r="S164" s="406"/>
      <c r="T164" s="408"/>
      <c r="U164" s="408"/>
      <c r="V164" s="407"/>
      <c r="W164" s="428"/>
      <c r="X164" s="404"/>
      <c r="AA164" s="404"/>
      <c r="AB164" s="409"/>
    </row>
    <row r="165" spans="1:28" s="392" customFormat="1" hidden="1">
      <c r="A165" s="402" t="s">
        <v>84</v>
      </c>
      <c r="C165" s="403"/>
      <c r="D165" s="404"/>
      <c r="F165" s="403"/>
      <c r="G165" s="403"/>
      <c r="H165" s="405"/>
      <c r="I165" s="403"/>
      <c r="J165" s="406"/>
      <c r="K165" s="406"/>
      <c r="L165" s="406"/>
      <c r="M165" s="407"/>
      <c r="N165" s="406"/>
      <c r="O165" s="408"/>
      <c r="P165" s="408"/>
      <c r="Q165" s="408"/>
      <c r="R165" s="406"/>
      <c r="S165" s="406"/>
      <c r="T165" s="408"/>
      <c r="U165" s="408"/>
      <c r="V165" s="407"/>
      <c r="W165" s="428"/>
      <c r="X165" s="404"/>
      <c r="AA165" s="404"/>
      <c r="AB165" s="409"/>
    </row>
    <row r="166" spans="1:28" s="392" customFormat="1" hidden="1">
      <c r="A166" s="402" t="s">
        <v>27</v>
      </c>
      <c r="C166" s="403"/>
      <c r="D166" s="404"/>
      <c r="F166" s="403"/>
      <c r="G166" s="403"/>
      <c r="H166" s="405"/>
      <c r="I166" s="403"/>
      <c r="J166" s="406"/>
      <c r="K166" s="406"/>
      <c r="L166" s="406"/>
      <c r="M166" s="407"/>
      <c r="N166" s="406"/>
      <c r="O166" s="408"/>
      <c r="P166" s="408"/>
      <c r="Q166" s="408"/>
      <c r="R166" s="406"/>
      <c r="S166" s="406"/>
      <c r="T166" s="408"/>
      <c r="U166" s="408"/>
      <c r="V166" s="407"/>
      <c r="W166" s="428"/>
      <c r="X166" s="404"/>
      <c r="AA166" s="404"/>
      <c r="AB166" s="409"/>
    </row>
    <row r="167" spans="1:28" s="392" customFormat="1" hidden="1">
      <c r="A167" s="402" t="s">
        <v>85</v>
      </c>
      <c r="C167" s="403"/>
      <c r="D167" s="404"/>
      <c r="F167" s="403"/>
      <c r="G167" s="403"/>
      <c r="H167" s="405"/>
      <c r="I167" s="403"/>
      <c r="J167" s="406"/>
      <c r="K167" s="406"/>
      <c r="L167" s="406"/>
      <c r="M167" s="407"/>
      <c r="N167" s="406"/>
      <c r="O167" s="408"/>
      <c r="P167" s="408"/>
      <c r="Q167" s="408"/>
      <c r="R167" s="406"/>
      <c r="S167" s="406"/>
      <c r="T167" s="408"/>
      <c r="U167" s="408"/>
      <c r="V167" s="407"/>
      <c r="W167" s="428"/>
      <c r="X167" s="404"/>
      <c r="AA167" s="404"/>
      <c r="AB167" s="409"/>
    </row>
    <row r="168" spans="1:28" s="392" customFormat="1" hidden="1">
      <c r="A168" s="402" t="s">
        <v>86</v>
      </c>
      <c r="C168" s="403"/>
      <c r="D168" s="404"/>
      <c r="F168" s="403"/>
      <c r="G168" s="403"/>
      <c r="H168" s="405"/>
      <c r="I168" s="403"/>
      <c r="J168" s="406"/>
      <c r="K168" s="406"/>
      <c r="L168" s="406"/>
      <c r="M168" s="407"/>
      <c r="N168" s="406"/>
      <c r="O168" s="408"/>
      <c r="P168" s="408"/>
      <c r="Q168" s="408"/>
      <c r="R168" s="406"/>
      <c r="S168" s="406"/>
      <c r="T168" s="408"/>
      <c r="U168" s="408"/>
      <c r="V168" s="407"/>
      <c r="W168" s="428"/>
      <c r="X168" s="404"/>
      <c r="AA168" s="404"/>
      <c r="AB168" s="409"/>
    </row>
    <row r="169" spans="1:28" s="392" customFormat="1" hidden="1">
      <c r="A169" s="402" t="s">
        <v>22</v>
      </c>
      <c r="C169" s="403"/>
      <c r="D169" s="404"/>
      <c r="F169" s="403"/>
      <c r="G169" s="403"/>
      <c r="H169" s="405"/>
      <c r="I169" s="403"/>
      <c r="J169" s="406"/>
      <c r="K169" s="406"/>
      <c r="L169" s="406"/>
      <c r="M169" s="407"/>
      <c r="N169" s="406"/>
      <c r="O169" s="408">
        <v>5</v>
      </c>
      <c r="P169" s="408"/>
      <c r="Q169" s="408"/>
      <c r="R169" s="406"/>
      <c r="S169" s="406"/>
      <c r="T169" s="408"/>
      <c r="U169" s="408"/>
      <c r="V169" s="407"/>
      <c r="W169" s="428"/>
      <c r="X169" s="404"/>
      <c r="AA169" s="404"/>
      <c r="AB169" s="409"/>
    </row>
    <row r="170" spans="1:28" s="392" customFormat="1" hidden="1">
      <c r="A170" s="402" t="s">
        <v>28</v>
      </c>
      <c r="C170" s="403"/>
      <c r="D170" s="404"/>
      <c r="F170" s="403"/>
      <c r="G170" s="403"/>
      <c r="H170" s="405"/>
      <c r="I170" s="403"/>
      <c r="J170" s="406"/>
      <c r="K170" s="406"/>
      <c r="L170" s="406"/>
      <c r="M170" s="407"/>
      <c r="N170" s="406"/>
      <c r="O170" s="408"/>
      <c r="P170" s="408"/>
      <c r="Q170" s="408"/>
      <c r="R170" s="406"/>
      <c r="S170" s="406"/>
      <c r="T170" s="408"/>
      <c r="U170" s="408"/>
      <c r="V170" s="407"/>
      <c r="W170" s="428"/>
      <c r="X170" s="404"/>
      <c r="AA170" s="404"/>
      <c r="AB170" s="409"/>
    </row>
    <row r="171" spans="1:28" s="392" customFormat="1" hidden="1">
      <c r="A171" s="410"/>
      <c r="C171" s="403"/>
      <c r="D171" s="404"/>
      <c r="F171" s="403"/>
      <c r="G171" s="403"/>
      <c r="H171" s="405"/>
      <c r="I171" s="403"/>
      <c r="J171" s="406"/>
      <c r="K171" s="406"/>
      <c r="L171" s="406"/>
      <c r="M171" s="407"/>
      <c r="N171" s="406"/>
      <c r="O171" s="408"/>
      <c r="P171" s="408"/>
      <c r="Q171" s="408"/>
      <c r="R171" s="406"/>
      <c r="S171" s="406"/>
      <c r="T171" s="408"/>
      <c r="U171" s="408"/>
      <c r="V171" s="407"/>
      <c r="W171" s="428"/>
      <c r="X171" s="404"/>
      <c r="AA171" s="404"/>
      <c r="AB171" s="409"/>
    </row>
    <row r="172" spans="1:28" s="392" customFormat="1" hidden="1">
      <c r="A172" s="410"/>
      <c r="C172" s="403"/>
      <c r="D172" s="404"/>
      <c r="F172" s="403"/>
      <c r="G172" s="403"/>
      <c r="H172" s="405"/>
      <c r="I172" s="403"/>
      <c r="J172" s="406"/>
      <c r="K172" s="406"/>
      <c r="L172" s="406"/>
      <c r="M172" s="407"/>
      <c r="N172" s="406"/>
      <c r="O172" s="408"/>
      <c r="P172" s="408"/>
      <c r="Q172" s="408"/>
      <c r="R172" s="406"/>
      <c r="S172" s="406"/>
      <c r="T172" s="408"/>
      <c r="U172" s="408"/>
      <c r="V172" s="407"/>
      <c r="W172" s="428"/>
      <c r="X172" s="404"/>
      <c r="AA172" s="404"/>
      <c r="AB172" s="409"/>
    </row>
    <row r="173" spans="1:28" s="392" customFormat="1" hidden="1">
      <c r="A173" s="410"/>
      <c r="C173" s="403"/>
      <c r="D173" s="404"/>
      <c r="F173" s="403"/>
      <c r="G173" s="403"/>
      <c r="H173" s="405"/>
      <c r="I173" s="403"/>
      <c r="J173" s="406"/>
      <c r="K173" s="406"/>
      <c r="L173" s="406"/>
      <c r="M173" s="407"/>
      <c r="N173" s="406"/>
      <c r="O173" s="408"/>
      <c r="P173" s="408"/>
      <c r="Q173" s="408"/>
      <c r="R173" s="406"/>
      <c r="S173" s="406"/>
      <c r="T173" s="408"/>
      <c r="U173" s="408"/>
      <c r="V173" s="407"/>
      <c r="W173" s="428"/>
      <c r="X173" s="404"/>
      <c r="AA173" s="404"/>
      <c r="AB173" s="409"/>
    </row>
    <row r="174" spans="1:28" s="391" customFormat="1" hidden="1">
      <c r="A174" s="411"/>
      <c r="C174" s="395"/>
      <c r="D174" s="396"/>
      <c r="F174" s="395"/>
      <c r="G174" s="395"/>
      <c r="H174" s="397"/>
      <c r="I174" s="395"/>
      <c r="J174" s="398"/>
      <c r="K174" s="398"/>
      <c r="L174" s="398"/>
      <c r="M174" s="399"/>
      <c r="N174" s="398"/>
      <c r="O174" s="400"/>
      <c r="P174" s="400"/>
      <c r="Q174" s="400"/>
      <c r="R174" s="398"/>
      <c r="S174" s="398"/>
      <c r="T174" s="400"/>
      <c r="U174" s="400"/>
      <c r="V174" s="399"/>
      <c r="W174" s="427"/>
      <c r="X174" s="396"/>
      <c r="AA174" s="396"/>
      <c r="AB174" s="401"/>
    </row>
    <row r="175" spans="1:28" s="391" customFormat="1" hidden="1">
      <c r="A175" s="411"/>
      <c r="C175" s="395"/>
      <c r="D175" s="396"/>
      <c r="F175" s="395"/>
      <c r="G175" s="395"/>
      <c r="H175" s="397"/>
      <c r="I175" s="395"/>
      <c r="J175" s="398"/>
      <c r="K175" s="398"/>
      <c r="L175" s="398"/>
      <c r="M175" s="399"/>
      <c r="N175" s="398"/>
      <c r="O175" s="400"/>
      <c r="P175" s="400"/>
      <c r="Q175" s="400"/>
      <c r="R175" s="398"/>
      <c r="S175" s="398"/>
      <c r="T175" s="400"/>
      <c r="U175" s="400"/>
      <c r="V175" s="399"/>
      <c r="W175" s="427"/>
      <c r="X175" s="396"/>
      <c r="AA175" s="396"/>
      <c r="AB175" s="401"/>
    </row>
    <row r="176" spans="1:28" s="391" customFormat="1" hidden="1">
      <c r="A176" s="410"/>
      <c r="B176" s="392"/>
      <c r="C176" s="403"/>
      <c r="D176" s="396"/>
      <c r="F176" s="395"/>
      <c r="G176" s="395"/>
      <c r="H176" s="397"/>
      <c r="I176" s="395"/>
      <c r="J176" s="398"/>
      <c r="K176" s="398"/>
      <c r="L176" s="398"/>
      <c r="M176" s="399"/>
      <c r="N176" s="398"/>
      <c r="O176" s="400"/>
      <c r="P176" s="400"/>
      <c r="Q176" s="400"/>
      <c r="R176" s="398"/>
      <c r="S176" s="398"/>
      <c r="T176" s="400"/>
      <c r="U176" s="400"/>
      <c r="V176" s="399"/>
      <c r="W176" s="427"/>
      <c r="X176" s="396"/>
      <c r="AA176" s="396"/>
      <c r="AB176" s="401"/>
    </row>
    <row r="177" spans="1:28" s="391" customFormat="1" hidden="1">
      <c r="A177" s="410"/>
      <c r="B177" s="392"/>
      <c r="C177" s="403"/>
      <c r="D177" s="396"/>
      <c r="F177" s="395"/>
      <c r="G177" s="395"/>
      <c r="H177" s="397"/>
      <c r="I177" s="395"/>
      <c r="J177" s="398"/>
      <c r="K177" s="398"/>
      <c r="L177" s="398"/>
      <c r="M177" s="399"/>
      <c r="N177" s="398"/>
      <c r="O177" s="400"/>
      <c r="P177" s="400"/>
      <c r="Q177" s="400"/>
      <c r="R177" s="398"/>
      <c r="S177" s="398"/>
      <c r="T177" s="400"/>
      <c r="U177" s="400"/>
      <c r="V177" s="399"/>
      <c r="W177" s="427"/>
      <c r="X177" s="396"/>
      <c r="AA177" s="396"/>
      <c r="AB177" s="401"/>
    </row>
    <row r="178" spans="1:28" s="391" customFormat="1" hidden="1">
      <c r="A178" s="410"/>
      <c r="B178" s="392"/>
      <c r="C178" s="403"/>
      <c r="D178" s="396"/>
      <c r="F178" s="395"/>
      <c r="G178" s="395"/>
      <c r="H178" s="397"/>
      <c r="I178" s="395"/>
      <c r="J178" s="398"/>
      <c r="K178" s="398"/>
      <c r="L178" s="398"/>
      <c r="M178" s="399"/>
      <c r="N178" s="398"/>
      <c r="O178" s="400"/>
      <c r="P178" s="400"/>
      <c r="Q178" s="400"/>
      <c r="R178" s="398"/>
      <c r="S178" s="398"/>
      <c r="T178" s="400"/>
      <c r="U178" s="400"/>
      <c r="V178" s="399"/>
      <c r="W178" s="427"/>
      <c r="X178" s="396"/>
      <c r="AA178" s="396"/>
      <c r="AB178" s="401"/>
    </row>
    <row r="179" spans="1:28" s="391" customFormat="1" ht="30" hidden="1">
      <c r="A179" s="410" t="s">
        <v>40</v>
      </c>
      <c r="B179" s="392"/>
      <c r="C179" s="403"/>
      <c r="D179" s="396"/>
      <c r="F179" s="395"/>
      <c r="G179" s="395"/>
      <c r="H179" s="397"/>
      <c r="I179" s="395"/>
      <c r="J179" s="398"/>
      <c r="K179" s="398"/>
      <c r="L179" s="398"/>
      <c r="M179" s="399"/>
      <c r="N179" s="398"/>
      <c r="O179" s="400"/>
      <c r="P179" s="400"/>
      <c r="Q179" s="400"/>
      <c r="R179" s="398"/>
      <c r="S179" s="398"/>
      <c r="T179" s="400"/>
      <c r="U179" s="400"/>
      <c r="V179" s="399"/>
      <c r="W179" s="427"/>
      <c r="X179" s="396"/>
      <c r="AA179" s="396"/>
      <c r="AB179" s="401"/>
    </row>
    <row r="180" spans="1:28" s="391" customFormat="1" ht="30" hidden="1">
      <c r="A180" s="410" t="s">
        <v>41</v>
      </c>
      <c r="B180" s="392"/>
      <c r="C180" s="403"/>
      <c r="D180" s="396"/>
      <c r="F180" s="395"/>
      <c r="G180" s="395"/>
      <c r="H180" s="397"/>
      <c r="I180" s="395"/>
      <c r="J180" s="398"/>
      <c r="K180" s="398"/>
      <c r="L180" s="398"/>
      <c r="M180" s="399"/>
      <c r="N180" s="398"/>
      <c r="O180" s="400"/>
      <c r="P180" s="400"/>
      <c r="Q180" s="400"/>
      <c r="R180" s="398"/>
      <c r="S180" s="398"/>
      <c r="T180" s="400"/>
      <c r="U180" s="400"/>
      <c r="V180" s="399"/>
      <c r="W180" s="427"/>
      <c r="X180" s="396"/>
      <c r="AA180" s="396"/>
      <c r="AB180" s="401"/>
    </row>
    <row r="181" spans="1:28" s="391" customFormat="1" ht="60" hidden="1">
      <c r="A181" s="412" t="s">
        <v>26</v>
      </c>
      <c r="B181" s="392"/>
      <c r="C181" s="403"/>
      <c r="D181" s="396"/>
      <c r="F181" s="395"/>
      <c r="G181" s="395"/>
      <c r="H181" s="397"/>
      <c r="I181" s="395"/>
      <c r="J181" s="398"/>
      <c r="K181" s="398"/>
      <c r="L181" s="398"/>
      <c r="M181" s="399"/>
      <c r="N181" s="398"/>
      <c r="O181" s="400"/>
      <c r="P181" s="400"/>
      <c r="Q181" s="400"/>
      <c r="R181" s="398"/>
      <c r="S181" s="398"/>
      <c r="T181" s="400"/>
      <c r="U181" s="400"/>
      <c r="V181" s="399"/>
      <c r="W181" s="427"/>
      <c r="X181" s="396"/>
      <c r="AA181" s="396"/>
      <c r="AB181" s="401"/>
    </row>
    <row r="182" spans="1:28" s="391" customFormat="1" hidden="1">
      <c r="A182" s="412" t="s">
        <v>27</v>
      </c>
      <c r="B182" s="392"/>
      <c r="C182" s="403"/>
      <c r="D182" s="396"/>
      <c r="F182" s="395"/>
      <c r="G182" s="395"/>
      <c r="H182" s="397"/>
      <c r="I182" s="395"/>
      <c r="J182" s="398"/>
      <c r="K182" s="398"/>
      <c r="L182" s="398"/>
      <c r="M182" s="399"/>
      <c r="N182" s="398"/>
      <c r="O182" s="400"/>
      <c r="P182" s="400"/>
      <c r="Q182" s="400"/>
      <c r="R182" s="398"/>
      <c r="S182" s="398"/>
      <c r="T182" s="400"/>
      <c r="U182" s="400"/>
      <c r="V182" s="399"/>
      <c r="W182" s="427"/>
      <c r="X182" s="396"/>
      <c r="AA182" s="396"/>
      <c r="AB182" s="401"/>
    </row>
    <row r="183" spans="1:28" s="391" customFormat="1" ht="45" hidden="1">
      <c r="A183" s="412" t="s">
        <v>42</v>
      </c>
      <c r="B183" s="392"/>
      <c r="C183" s="403"/>
      <c r="D183" s="396"/>
      <c r="F183" s="395"/>
      <c r="G183" s="395"/>
      <c r="H183" s="397"/>
      <c r="I183" s="395"/>
      <c r="J183" s="398"/>
      <c r="K183" s="398"/>
      <c r="L183" s="398"/>
      <c r="M183" s="399"/>
      <c r="N183" s="398"/>
      <c r="O183" s="400"/>
      <c r="P183" s="400"/>
      <c r="Q183" s="400"/>
      <c r="R183" s="398"/>
      <c r="S183" s="398"/>
      <c r="T183" s="400"/>
      <c r="U183" s="400"/>
      <c r="V183" s="399"/>
      <c r="W183" s="427"/>
      <c r="X183" s="396"/>
      <c r="AA183" s="396"/>
      <c r="AB183" s="401"/>
    </row>
    <row r="184" spans="1:28" s="391" customFormat="1" hidden="1">
      <c r="A184" s="413" t="s">
        <v>28</v>
      </c>
      <c r="B184" s="392"/>
      <c r="C184" s="403"/>
      <c r="D184" s="396"/>
      <c r="F184" s="395"/>
      <c r="G184" s="395"/>
      <c r="H184" s="397"/>
      <c r="I184" s="395"/>
      <c r="J184" s="398"/>
      <c r="K184" s="398"/>
      <c r="L184" s="398"/>
      <c r="M184" s="399"/>
      <c r="N184" s="398"/>
      <c r="O184" s="400"/>
      <c r="P184" s="400"/>
      <c r="Q184" s="400"/>
      <c r="R184" s="398"/>
      <c r="S184" s="398"/>
      <c r="T184" s="400"/>
      <c r="U184" s="400"/>
      <c r="V184" s="399"/>
      <c r="W184" s="427"/>
      <c r="X184" s="396"/>
      <c r="AA184" s="396"/>
      <c r="AB184" s="401"/>
    </row>
    <row r="185" spans="1:28" s="391" customFormat="1" hidden="1">
      <c r="A185" s="412" t="s">
        <v>43</v>
      </c>
      <c r="B185" s="392"/>
      <c r="C185" s="403"/>
      <c r="D185" s="396"/>
      <c r="F185" s="395"/>
      <c r="G185" s="395"/>
      <c r="H185" s="397"/>
      <c r="I185" s="395"/>
      <c r="J185" s="398"/>
      <c r="K185" s="398"/>
      <c r="L185" s="398"/>
      <c r="M185" s="399"/>
      <c r="N185" s="398"/>
      <c r="O185" s="400"/>
      <c r="P185" s="400"/>
      <c r="Q185" s="400"/>
      <c r="R185" s="398"/>
      <c r="S185" s="398"/>
      <c r="T185" s="400"/>
      <c r="U185" s="400"/>
      <c r="V185" s="399"/>
      <c r="W185" s="427"/>
      <c r="X185" s="396"/>
      <c r="AA185" s="396"/>
      <c r="AB185" s="401"/>
    </row>
    <row r="186" spans="1:28" s="391" customFormat="1" ht="30" hidden="1">
      <c r="A186" s="412" t="s">
        <v>44</v>
      </c>
      <c r="B186" s="392"/>
      <c r="C186" s="403"/>
      <c r="D186" s="396"/>
      <c r="F186" s="395"/>
      <c r="G186" s="395"/>
      <c r="H186" s="397"/>
      <c r="I186" s="395"/>
      <c r="J186" s="398"/>
      <c r="K186" s="398"/>
      <c r="L186" s="398"/>
      <c r="M186" s="399"/>
      <c r="N186" s="398"/>
      <c r="O186" s="400"/>
      <c r="P186" s="400"/>
      <c r="Q186" s="400"/>
      <c r="R186" s="398"/>
      <c r="S186" s="398"/>
      <c r="T186" s="400"/>
      <c r="U186" s="400"/>
      <c r="V186" s="399"/>
      <c r="W186" s="427"/>
      <c r="X186" s="396"/>
      <c r="AA186" s="396"/>
      <c r="AB186" s="401"/>
    </row>
    <row r="187" spans="1:28" s="391" customFormat="1" hidden="1">
      <c r="A187" s="412" t="s">
        <v>22</v>
      </c>
      <c r="B187" s="392"/>
      <c r="C187" s="403"/>
      <c r="D187" s="396"/>
      <c r="F187" s="395"/>
      <c r="G187" s="395"/>
      <c r="H187" s="397"/>
      <c r="I187" s="395"/>
      <c r="J187" s="398"/>
      <c r="K187" s="398"/>
      <c r="L187" s="398"/>
      <c r="M187" s="399"/>
      <c r="N187" s="398"/>
      <c r="O187" s="400"/>
      <c r="P187" s="400"/>
      <c r="Q187" s="400"/>
      <c r="R187" s="398"/>
      <c r="S187" s="398"/>
      <c r="T187" s="400"/>
      <c r="U187" s="400"/>
      <c r="V187" s="399"/>
      <c r="W187" s="427"/>
      <c r="X187" s="396"/>
      <c r="AA187" s="396"/>
      <c r="AB187" s="401"/>
    </row>
    <row r="188" spans="1:28" s="391" customFormat="1">
      <c r="A188" s="414" t="s">
        <v>28</v>
      </c>
      <c r="C188" s="395"/>
      <c r="D188" s="396"/>
      <c r="F188" s="395"/>
      <c r="G188" s="395"/>
      <c r="H188" s="397"/>
      <c r="I188" s="395"/>
      <c r="J188" s="398"/>
      <c r="K188" s="398"/>
      <c r="L188" s="398"/>
      <c r="M188" s="399"/>
      <c r="N188" s="398"/>
      <c r="O188" s="400"/>
      <c r="P188" s="400"/>
      <c r="Q188" s="400"/>
      <c r="R188" s="398"/>
      <c r="S188" s="398"/>
      <c r="T188" s="400"/>
      <c r="U188" s="400"/>
      <c r="V188" s="399"/>
      <c r="W188" s="427"/>
      <c r="X188" s="396"/>
      <c r="AA188" s="396"/>
      <c r="AB188" s="401"/>
    </row>
    <row r="189" spans="1:28" s="322" customFormat="1">
      <c r="A189" s="413"/>
      <c r="C189" s="323"/>
      <c r="D189" s="324"/>
      <c r="F189" s="323"/>
      <c r="G189" s="323"/>
      <c r="H189" s="341"/>
      <c r="I189" s="323"/>
      <c r="J189" s="44"/>
      <c r="K189" s="44"/>
      <c r="L189" s="44"/>
      <c r="M189" s="325"/>
      <c r="N189" s="44"/>
      <c r="O189" s="326"/>
      <c r="P189" s="326"/>
      <c r="Q189" s="326"/>
      <c r="R189" s="44"/>
      <c r="S189" s="354"/>
      <c r="T189" s="326"/>
      <c r="U189" s="326"/>
      <c r="V189" s="325"/>
      <c r="W189" s="415"/>
      <c r="X189" s="324"/>
      <c r="AA189" s="324"/>
      <c r="AB189" s="327"/>
    </row>
    <row r="190" spans="1:28" s="322" customFormat="1">
      <c r="A190" s="413"/>
      <c r="C190" s="323"/>
      <c r="D190" s="324"/>
      <c r="F190" s="323"/>
      <c r="G190" s="323"/>
      <c r="H190" s="341"/>
      <c r="I190" s="323"/>
      <c r="J190" s="44"/>
      <c r="K190" s="44"/>
      <c r="L190" s="44"/>
      <c r="M190" s="325"/>
      <c r="N190" s="44"/>
      <c r="O190" s="326"/>
      <c r="P190" s="326"/>
      <c r="Q190" s="326"/>
      <c r="R190" s="44"/>
      <c r="S190" s="354"/>
      <c r="T190" s="326"/>
      <c r="U190" s="326"/>
      <c r="V190" s="325"/>
      <c r="W190" s="415"/>
      <c r="X190" s="324"/>
      <c r="AA190" s="324"/>
      <c r="AB190" s="327"/>
    </row>
    <row r="191" spans="1:28" s="322" customFormat="1">
      <c r="A191" s="413"/>
      <c r="C191" s="323"/>
      <c r="D191" s="324"/>
      <c r="F191" s="323"/>
      <c r="G191" s="323"/>
      <c r="H191" s="341"/>
      <c r="I191" s="323"/>
      <c r="J191" s="44"/>
      <c r="K191" s="44"/>
      <c r="L191" s="44"/>
      <c r="M191" s="325"/>
      <c r="N191" s="44"/>
      <c r="O191" s="326"/>
      <c r="P191" s="326"/>
      <c r="Q191" s="326"/>
      <c r="R191" s="44"/>
      <c r="S191" s="354"/>
      <c r="T191" s="326"/>
      <c r="U191" s="326"/>
      <c r="V191" s="325"/>
      <c r="W191" s="415"/>
      <c r="X191" s="324"/>
      <c r="AA191" s="324"/>
      <c r="AB191" s="327"/>
    </row>
  </sheetData>
  <sheetProtection formatCells="0" autoFilter="0"/>
  <autoFilter ref="A3:AB128"/>
  <sortState ref="A3:AL128">
    <sortCondition ref="AB3:AB128"/>
  </sortState>
  <mergeCells count="1">
    <mergeCell ref="A2:D2"/>
  </mergeCells>
  <conditionalFormatting sqref="H4 M4 R4 V64:V128">
    <cfRule type="containsText" dxfId="4828" priority="1595" operator="containsText" text="Not Yet Due">
      <formula>NOT(ISERROR(SEARCH("Not Yet Due",H4)))</formula>
    </cfRule>
    <cfRule type="containsText" dxfId="4827" priority="1684" operator="containsText" text="Deferred">
      <formula>NOT(ISERROR(SEARCH("Deferred",H4)))</formula>
    </cfRule>
    <cfRule type="containsText" dxfId="4826" priority="1685" operator="containsText" text="Deleted">
      <formula>NOT(ISERROR(SEARCH("Deleted",H4)))</formula>
    </cfRule>
    <cfRule type="containsText" dxfId="4825" priority="1691" operator="containsText" text="In Danger of Falling Behind Target">
      <formula>NOT(ISERROR(SEARCH("In Danger of Falling Behind Target",H4)))</formula>
    </cfRule>
    <cfRule type="containsText" dxfId="4824" priority="1727" operator="containsText" text="Not yet due">
      <formula>NOT(ISERROR(SEARCH("Not yet due",H4)))</formula>
    </cfRule>
  </conditionalFormatting>
  <conditionalFormatting sqref="H4 M4 R4 V64:V128">
    <cfRule type="containsText" dxfId="4823" priority="1706" operator="containsText" text="Not yet due">
      <formula>NOT(ISERROR(SEARCH("Not yet due",H4)))</formula>
    </cfRule>
  </conditionalFormatting>
  <conditionalFormatting sqref="H4 M4 R4 V64:V128">
    <cfRule type="containsText" dxfId="4822" priority="1687" operator="containsText" text="Update not Provided">
      <formula>NOT(ISERROR(SEARCH("Update not Provided",H4)))</formula>
    </cfRule>
    <cfRule type="containsText" dxfId="4821" priority="1688" operator="containsText" text="Not yet due">
      <formula>NOT(ISERROR(SEARCH("Not yet due",H4)))</formula>
    </cfRule>
    <cfRule type="containsText" dxfId="4820" priority="1689" operator="containsText" text="Completed Behind Schedule">
      <formula>NOT(ISERROR(SEARCH("Completed Behind Schedule",H4)))</formula>
    </cfRule>
    <cfRule type="containsText" dxfId="4819" priority="1690" operator="containsText" text="Off Target">
      <formula>NOT(ISERROR(SEARCH("Off Target",H4)))</formula>
    </cfRule>
    <cfRule type="containsText" dxfId="4818" priority="1692" operator="containsText" text="On Track to be Achieved">
      <formula>NOT(ISERROR(SEARCH("On Track to be Achieved",H4)))</formula>
    </cfRule>
    <cfRule type="containsText" dxfId="4817" priority="1693" operator="containsText" text="Fully Achieved">
      <formula>NOT(ISERROR(SEARCH("Fully Achieved",H4)))</formula>
    </cfRule>
  </conditionalFormatting>
  <conditionalFormatting sqref="R4 M4">
    <cfRule type="containsText" dxfId="4816" priority="1683" operator="containsText" text="Deferred">
      <formula>NOT(ISERROR(SEARCH("Deferred",M4)))</formula>
    </cfRule>
  </conditionalFormatting>
  <conditionalFormatting sqref="H4 M4 R4 V64:V128">
    <cfRule type="containsText" dxfId="4815" priority="1603" operator="containsText" text="Deferred">
      <formula>NOT(ISERROR(SEARCH("Deferred",H4)))</formula>
    </cfRule>
    <cfRule type="containsText" dxfId="4814" priority="1604" operator="containsText" text="Deleted">
      <formula>NOT(ISERROR(SEARCH("Deleted",H4)))</formula>
    </cfRule>
    <cfRule type="containsText" dxfId="4813" priority="1605" operator="containsText" text="In Danger of Falling Behind Target">
      <formula>NOT(ISERROR(SEARCH("In Danger of Falling Behind Target",H4)))</formula>
    </cfRule>
    <cfRule type="containsText" dxfId="4812" priority="1606" operator="containsText" text="Not yet due">
      <formula>NOT(ISERROR(SEARCH("Not yet due",H4)))</formula>
    </cfRule>
  </conditionalFormatting>
  <conditionalFormatting sqref="V64:V128 H5:H63">
    <cfRule type="containsText" dxfId="4811" priority="952" operator="containsText" text="Fully Achieved">
      <formula>NOT(ISERROR(SEARCH("Fully Achieved",H5)))</formula>
    </cfRule>
    <cfRule type="containsText" dxfId="4810" priority="953" operator="containsText" text="Fully Achieved">
      <formula>NOT(ISERROR(SEARCH("Fully Achieved",H5)))</formula>
    </cfRule>
  </conditionalFormatting>
  <conditionalFormatting sqref="V64:V128 H5:H63">
    <cfRule type="containsText" dxfId="4809" priority="945" operator="containsText" text="Update not Provided">
      <formula>NOT(ISERROR(SEARCH("Update not Provided",H5)))</formula>
    </cfRule>
    <cfRule type="containsText" dxfId="4808" priority="946" operator="containsText" text="Not yet due">
      <formula>NOT(ISERROR(SEARCH("Not yet due",H5)))</formula>
    </cfRule>
    <cfRule type="containsText" dxfId="4807" priority="947" operator="containsText" text="Completed Behind Schedule">
      <formula>NOT(ISERROR(SEARCH("Completed Behind Schedule",H5)))</formula>
    </cfRule>
    <cfRule type="containsText" dxfId="4806" priority="948" operator="containsText" text="Off Target">
      <formula>NOT(ISERROR(SEARCH("Off Target",H5)))</formula>
    </cfRule>
    <cfRule type="containsText" dxfId="4805" priority="949" operator="containsText" text="In Danger of Falling Behind Target">
      <formula>NOT(ISERROR(SEARCH("In Danger of Falling Behind Target",H5)))</formula>
    </cfRule>
    <cfRule type="containsText" dxfId="4804" priority="950" operator="containsText" text="On Track to be Achieved">
      <formula>NOT(ISERROR(SEARCH("On Track to be Achieved",H5)))</formula>
    </cfRule>
    <cfRule type="containsText" dxfId="4803" priority="951" operator="containsText" text="Fully Achieved">
      <formula>NOT(ISERROR(SEARCH("Fully Achieved",H5)))</formula>
    </cfRule>
  </conditionalFormatting>
  <conditionalFormatting sqref="H5:H63">
    <cfRule type="containsText" dxfId="4802" priority="923" operator="containsText" text="Not Yet Due">
      <formula>NOT(ISERROR(SEARCH("Not Yet Due",H5)))</formula>
    </cfRule>
    <cfRule type="containsText" dxfId="4801" priority="929" operator="containsText" text="Deferred">
      <formula>NOT(ISERROR(SEARCH("Deferred",H5)))</formula>
    </cfRule>
    <cfRule type="containsText" dxfId="4800" priority="930" operator="containsText" text="Deleted">
      <formula>NOT(ISERROR(SEARCH("Deleted",H5)))</formula>
    </cfRule>
    <cfRule type="containsText" dxfId="4799" priority="935" operator="containsText" text="In Danger of Falling Behind Target">
      <formula>NOT(ISERROR(SEARCH("In Danger of Falling Behind Target",H5)))</formula>
    </cfRule>
    <cfRule type="containsText" dxfId="4798" priority="939" operator="containsText" text="Not yet due">
      <formula>NOT(ISERROR(SEARCH("Not yet due",H5)))</formula>
    </cfRule>
  </conditionalFormatting>
  <conditionalFormatting sqref="H5:H63">
    <cfRule type="containsText" dxfId="4797" priority="938" operator="containsText" text="Not yet due">
      <formula>NOT(ISERROR(SEARCH("Not yet due",H5)))</formula>
    </cfRule>
  </conditionalFormatting>
  <conditionalFormatting sqref="H5:H63">
    <cfRule type="containsText" dxfId="4796" priority="931" operator="containsText" text="Update not Provided">
      <formula>NOT(ISERROR(SEARCH("Update not Provided",H5)))</formula>
    </cfRule>
    <cfRule type="containsText" dxfId="4795" priority="932" operator="containsText" text="Not yet due">
      <formula>NOT(ISERROR(SEARCH("Not yet due",H5)))</formula>
    </cfRule>
    <cfRule type="containsText" dxfId="4794" priority="933" operator="containsText" text="Completed Behind Schedule">
      <formula>NOT(ISERROR(SEARCH("Completed Behind Schedule",H5)))</formula>
    </cfRule>
    <cfRule type="containsText" dxfId="4793" priority="934" operator="containsText" text="Off Target">
      <formula>NOT(ISERROR(SEARCH("Off Target",H5)))</formula>
    </cfRule>
    <cfRule type="containsText" dxfId="4792" priority="936" operator="containsText" text="On Track to be Achieved">
      <formula>NOT(ISERROR(SEARCH("On Track to be Achieved",H5)))</formula>
    </cfRule>
    <cfRule type="containsText" dxfId="4791" priority="937" operator="containsText" text="Fully Achieved">
      <formula>NOT(ISERROR(SEARCH("Fully Achieved",H5)))</formula>
    </cfRule>
  </conditionalFormatting>
  <conditionalFormatting sqref="H5:H63">
    <cfRule type="containsText" dxfId="4790" priority="924" operator="containsText" text="Deferred">
      <formula>NOT(ISERROR(SEARCH("Deferred",H5)))</formula>
    </cfRule>
    <cfRule type="containsText" dxfId="4789" priority="925" operator="containsText" text="Deleted">
      <formula>NOT(ISERROR(SEARCH("Deleted",H5)))</formula>
    </cfRule>
    <cfRule type="containsText" dxfId="4788" priority="926" operator="containsText" text="In Danger of Falling Behind Target">
      <formula>NOT(ISERROR(SEARCH("In Danger of Falling Behind Target",H5)))</formula>
    </cfRule>
    <cfRule type="containsText" dxfId="4787" priority="927" operator="containsText" text="Not yet due">
      <formula>NOT(ISERROR(SEARCH("Not yet due",H5)))</formula>
    </cfRule>
  </conditionalFormatting>
  <conditionalFormatting sqref="H64:H78">
    <cfRule type="containsText" dxfId="4786" priority="916" operator="containsText" text="Fully Achieved">
      <formula>NOT(ISERROR(SEARCH("Fully Achieved",H64)))</formula>
    </cfRule>
    <cfRule type="containsText" dxfId="4785" priority="917" operator="containsText" text="Fully Achieved">
      <formula>NOT(ISERROR(SEARCH("Fully Achieved",H64)))</formula>
    </cfRule>
  </conditionalFormatting>
  <conditionalFormatting sqref="H64:H78">
    <cfRule type="containsText" dxfId="4784" priority="909" operator="containsText" text="Update not Provided">
      <formula>NOT(ISERROR(SEARCH("Update not Provided",H64)))</formula>
    </cfRule>
    <cfRule type="containsText" dxfId="4783" priority="910" operator="containsText" text="Not yet due">
      <formula>NOT(ISERROR(SEARCH("Not yet due",H64)))</formula>
    </cfRule>
    <cfRule type="containsText" dxfId="4782" priority="911" operator="containsText" text="Completed Behind Schedule">
      <formula>NOT(ISERROR(SEARCH("Completed Behind Schedule",H64)))</formula>
    </cfRule>
    <cfRule type="containsText" dxfId="4781" priority="912" operator="containsText" text="Off Target">
      <formula>NOT(ISERROR(SEARCH("Off Target",H64)))</formula>
    </cfRule>
    <cfRule type="containsText" dxfId="4780" priority="913" operator="containsText" text="In Danger of Falling Behind Target">
      <formula>NOT(ISERROR(SEARCH("In Danger of Falling Behind Target",H64)))</formula>
    </cfRule>
    <cfRule type="containsText" dxfId="4779" priority="914" operator="containsText" text="On Track to be Achieved">
      <formula>NOT(ISERROR(SEARCH("On Track to be Achieved",H64)))</formula>
    </cfRule>
    <cfRule type="containsText" dxfId="4778" priority="915" operator="containsText" text="Fully Achieved">
      <formula>NOT(ISERROR(SEARCH("Fully Achieved",H64)))</formula>
    </cfRule>
  </conditionalFormatting>
  <conditionalFormatting sqref="V64:V128 H64:H78">
    <cfRule type="containsText" dxfId="4777" priority="897" operator="containsText" text="Update not Provided">
      <formula>NOT(ISERROR(SEARCH("Update not Provided",H64)))</formula>
    </cfRule>
    <cfRule type="containsText" dxfId="4776" priority="899" operator="containsText" text="Completed Behind Schedule">
      <formula>NOT(ISERROR(SEARCH("Completed Behind Schedule",H64)))</formula>
    </cfRule>
    <cfRule type="containsText" dxfId="4775" priority="900" operator="containsText" text="Off Target">
      <formula>NOT(ISERROR(SEARCH("Off Target",H64)))</formula>
    </cfRule>
    <cfRule type="containsText" dxfId="4774" priority="901" operator="containsText" text="In Danger of Falling Behind Target">
      <formula>NOT(ISERROR(SEARCH("In Danger of Falling Behind Target",H64)))</formula>
    </cfRule>
    <cfRule type="containsText" dxfId="4773" priority="902" operator="containsText" text="On Track to be Achieved">
      <formula>NOT(ISERROR(SEARCH("On Track to be Achieved",H64)))</formula>
    </cfRule>
    <cfRule type="containsText" dxfId="4772" priority="903" operator="containsText" text="Fully Achieved">
      <formula>NOT(ISERROR(SEARCH("Fully Achieved",H64)))</formula>
    </cfRule>
  </conditionalFormatting>
  <conditionalFormatting sqref="H64:H78">
    <cfRule type="containsText" dxfId="4771" priority="881" operator="containsText" text="Not Yet Due">
      <formula>NOT(ISERROR(SEARCH("Not Yet Due",H64)))</formula>
    </cfRule>
    <cfRule type="containsText" dxfId="4770" priority="887" operator="containsText" text="Deferred">
      <formula>NOT(ISERROR(SEARCH("Deferred",H64)))</formula>
    </cfRule>
    <cfRule type="containsText" dxfId="4769" priority="888" operator="containsText" text="Deleted">
      <formula>NOT(ISERROR(SEARCH("Deleted",H64)))</formula>
    </cfRule>
    <cfRule type="containsText" dxfId="4768" priority="893" operator="containsText" text="In Danger of Falling Behind Target">
      <formula>NOT(ISERROR(SEARCH("In Danger of Falling Behind Target",H64)))</formula>
    </cfRule>
    <cfRule type="containsText" dxfId="4767" priority="898" operator="containsText" text="Not yet due">
      <formula>NOT(ISERROR(SEARCH("Not yet due",H64)))</formula>
    </cfRule>
  </conditionalFormatting>
  <conditionalFormatting sqref="H64:H78">
    <cfRule type="containsText" dxfId="4766" priority="896" operator="containsText" text="Not yet due">
      <formula>NOT(ISERROR(SEARCH("Not yet due",H64)))</formula>
    </cfRule>
  </conditionalFormatting>
  <conditionalFormatting sqref="H64:H78">
    <cfRule type="containsText" dxfId="4765" priority="889" operator="containsText" text="Update not Provided">
      <formula>NOT(ISERROR(SEARCH("Update not Provided",H64)))</formula>
    </cfRule>
    <cfRule type="containsText" dxfId="4764" priority="890" operator="containsText" text="Not yet due">
      <formula>NOT(ISERROR(SEARCH("Not yet due",H64)))</formula>
    </cfRule>
    <cfRule type="containsText" dxfId="4763" priority="891" operator="containsText" text="Completed Behind Schedule">
      <formula>NOT(ISERROR(SEARCH("Completed Behind Schedule",H64)))</formula>
    </cfRule>
    <cfRule type="containsText" dxfId="4762" priority="892" operator="containsText" text="Off Target">
      <formula>NOT(ISERROR(SEARCH("Off Target",H64)))</formula>
    </cfRule>
    <cfRule type="containsText" dxfId="4761" priority="894" operator="containsText" text="On Track to be Achieved">
      <formula>NOT(ISERROR(SEARCH("On Track to be Achieved",H64)))</formula>
    </cfRule>
    <cfRule type="containsText" dxfId="4760" priority="895" operator="containsText" text="Fully Achieved">
      <formula>NOT(ISERROR(SEARCH("Fully Achieved",H64)))</formula>
    </cfRule>
  </conditionalFormatting>
  <conditionalFormatting sqref="H64:H78">
    <cfRule type="containsText" dxfId="4759" priority="882" operator="containsText" text="Deferred">
      <formula>NOT(ISERROR(SEARCH("Deferred",H64)))</formula>
    </cfRule>
    <cfRule type="containsText" dxfId="4758" priority="883" operator="containsText" text="Deleted">
      <formula>NOT(ISERROR(SEARCH("Deleted",H64)))</formula>
    </cfRule>
    <cfRule type="containsText" dxfId="4757" priority="884" operator="containsText" text="In Danger of Falling Behind Target">
      <formula>NOT(ISERROR(SEARCH("In Danger of Falling Behind Target",H64)))</formula>
    </cfRule>
    <cfRule type="containsText" dxfId="4756" priority="885" operator="containsText" text="Not yet due">
      <formula>NOT(ISERROR(SEARCH("Not yet due",H64)))</formula>
    </cfRule>
  </conditionalFormatting>
  <conditionalFormatting sqref="H79:H128">
    <cfRule type="containsText" dxfId="4755" priority="874" operator="containsText" text="Fully Achieved">
      <formula>NOT(ISERROR(SEARCH("Fully Achieved",H79)))</formula>
    </cfRule>
    <cfRule type="containsText" dxfId="4754" priority="875" operator="containsText" text="Fully Achieved">
      <formula>NOT(ISERROR(SEARCH("Fully Achieved",H79)))</formula>
    </cfRule>
  </conditionalFormatting>
  <conditionalFormatting sqref="H79:H128">
    <cfRule type="containsText" dxfId="4753" priority="867" operator="containsText" text="Update not Provided">
      <formula>NOT(ISERROR(SEARCH("Update not Provided",H79)))</formula>
    </cfRule>
    <cfRule type="containsText" dxfId="4752" priority="868" operator="containsText" text="Not yet due">
      <formula>NOT(ISERROR(SEARCH("Not yet due",H79)))</formula>
    </cfRule>
    <cfRule type="containsText" dxfId="4751" priority="869" operator="containsText" text="Completed Behind Schedule">
      <formula>NOT(ISERROR(SEARCH("Completed Behind Schedule",H79)))</formula>
    </cfRule>
    <cfRule type="containsText" dxfId="4750" priority="870" operator="containsText" text="Off Target">
      <formula>NOT(ISERROR(SEARCH("Off Target",H79)))</formula>
    </cfRule>
    <cfRule type="containsText" dxfId="4749" priority="871" operator="containsText" text="In Danger of Falling Behind Target">
      <formula>NOT(ISERROR(SEARCH("In Danger of Falling Behind Target",H79)))</formula>
    </cfRule>
    <cfRule type="containsText" dxfId="4748" priority="872" operator="containsText" text="On Track to be Achieved">
      <formula>NOT(ISERROR(SEARCH("On Track to be Achieved",H79)))</formula>
    </cfRule>
    <cfRule type="containsText" dxfId="4747" priority="873" operator="containsText" text="Fully Achieved">
      <formula>NOT(ISERROR(SEARCH("Fully Achieved",H79)))</formula>
    </cfRule>
  </conditionalFormatting>
  <conditionalFormatting sqref="H79:H128">
    <cfRule type="containsText" dxfId="4746" priority="855" operator="containsText" text="Update not Provided">
      <formula>NOT(ISERROR(SEARCH("Update not Provided",H79)))</formula>
    </cfRule>
    <cfRule type="containsText" dxfId="4745" priority="857" operator="containsText" text="Completed Behind Schedule">
      <formula>NOT(ISERROR(SEARCH("Completed Behind Schedule",H79)))</formula>
    </cfRule>
    <cfRule type="containsText" dxfId="4744" priority="858" operator="containsText" text="Off Target">
      <formula>NOT(ISERROR(SEARCH("Off Target",H79)))</formula>
    </cfRule>
    <cfRule type="containsText" dxfId="4743" priority="859" operator="containsText" text="In Danger of Falling Behind Target">
      <formula>NOT(ISERROR(SEARCH("In Danger of Falling Behind Target",H79)))</formula>
    </cfRule>
    <cfRule type="containsText" dxfId="4742" priority="860" operator="containsText" text="On Track to be Achieved">
      <formula>NOT(ISERROR(SEARCH("On Track to be Achieved",H79)))</formula>
    </cfRule>
    <cfRule type="containsText" dxfId="4741" priority="861" operator="containsText" text="Fully Achieved">
      <formula>NOT(ISERROR(SEARCH("Fully Achieved",H79)))</formula>
    </cfRule>
  </conditionalFormatting>
  <conditionalFormatting sqref="H79:H128">
    <cfRule type="containsText" dxfId="4740" priority="839" operator="containsText" text="Not Yet Due">
      <formula>NOT(ISERROR(SEARCH("Not Yet Due",H79)))</formula>
    </cfRule>
    <cfRule type="containsText" dxfId="4739" priority="845" operator="containsText" text="Deferred">
      <formula>NOT(ISERROR(SEARCH("Deferred",H79)))</formula>
    </cfRule>
    <cfRule type="containsText" dxfId="4738" priority="846" operator="containsText" text="Deleted">
      <formula>NOT(ISERROR(SEARCH("Deleted",H79)))</formula>
    </cfRule>
    <cfRule type="containsText" dxfId="4737" priority="851" operator="containsText" text="In Danger of Falling Behind Target">
      <formula>NOT(ISERROR(SEARCH("In Danger of Falling Behind Target",H79)))</formula>
    </cfRule>
    <cfRule type="containsText" dxfId="4736" priority="856" operator="containsText" text="Not yet due">
      <formula>NOT(ISERROR(SEARCH("Not yet due",H79)))</formula>
    </cfRule>
  </conditionalFormatting>
  <conditionalFormatting sqref="H79:H128">
    <cfRule type="containsText" dxfId="4735" priority="854" operator="containsText" text="Not yet due">
      <formula>NOT(ISERROR(SEARCH("Not yet due",H79)))</formula>
    </cfRule>
  </conditionalFormatting>
  <conditionalFormatting sqref="H79:H128">
    <cfRule type="containsText" dxfId="4734" priority="847" operator="containsText" text="Update not Provided">
      <formula>NOT(ISERROR(SEARCH("Update not Provided",H79)))</formula>
    </cfRule>
    <cfRule type="containsText" dxfId="4733" priority="848" operator="containsText" text="Not yet due">
      <formula>NOT(ISERROR(SEARCH("Not yet due",H79)))</formula>
    </cfRule>
    <cfRule type="containsText" dxfId="4732" priority="849" operator="containsText" text="Completed Behind Schedule">
      <formula>NOT(ISERROR(SEARCH("Completed Behind Schedule",H79)))</formula>
    </cfRule>
    <cfRule type="containsText" dxfId="4731" priority="850" operator="containsText" text="Off Target">
      <formula>NOT(ISERROR(SEARCH("Off Target",H79)))</formula>
    </cfRule>
    <cfRule type="containsText" dxfId="4730" priority="852" operator="containsText" text="On Track to be Achieved">
      <formula>NOT(ISERROR(SEARCH("On Track to be Achieved",H79)))</formula>
    </cfRule>
    <cfRule type="containsText" dxfId="4729" priority="853" operator="containsText" text="Fully Achieved">
      <formula>NOT(ISERROR(SEARCH("Fully Achieved",H79)))</formula>
    </cfRule>
  </conditionalFormatting>
  <conditionalFormatting sqref="H79:H128">
    <cfRule type="containsText" dxfId="4728" priority="840" operator="containsText" text="Deferred">
      <formula>NOT(ISERROR(SEARCH("Deferred",H79)))</formula>
    </cfRule>
    <cfRule type="containsText" dxfId="4727" priority="841" operator="containsText" text="Deleted">
      <formula>NOT(ISERROR(SEARCH("Deleted",H79)))</formula>
    </cfRule>
    <cfRule type="containsText" dxfId="4726" priority="842" operator="containsText" text="In Danger of Falling Behind Target">
      <formula>NOT(ISERROR(SEARCH("In Danger of Falling Behind Target",H79)))</formula>
    </cfRule>
    <cfRule type="containsText" dxfId="4725" priority="843" operator="containsText" text="Not yet due">
      <formula>NOT(ISERROR(SEARCH("Not yet due",H79)))</formula>
    </cfRule>
  </conditionalFormatting>
  <conditionalFormatting sqref="V79:V128">
    <cfRule type="containsText" dxfId="4724" priority="503" operator="containsText" text="Fully Achieved">
      <formula>NOT(ISERROR(SEARCH("Fully Achieved",V79)))</formula>
    </cfRule>
    <cfRule type="containsText" dxfId="4723" priority="504" operator="containsText" text="Fully Achieved">
      <formula>NOT(ISERROR(SEARCH("Fully Achieved",V79)))</formula>
    </cfRule>
  </conditionalFormatting>
  <conditionalFormatting sqref="V79:V128">
    <cfRule type="containsText" dxfId="4722" priority="496" operator="containsText" text="Update not Provided">
      <formula>NOT(ISERROR(SEARCH("Update not Provided",V79)))</formula>
    </cfRule>
    <cfRule type="containsText" dxfId="4721" priority="497" operator="containsText" text="Not yet due">
      <formula>NOT(ISERROR(SEARCH("Not yet due",V79)))</formula>
    </cfRule>
    <cfRule type="containsText" dxfId="4720" priority="498" operator="containsText" text="Completed Behind Schedule">
      <formula>NOT(ISERROR(SEARCH("Completed Behind Schedule",V79)))</formula>
    </cfRule>
    <cfRule type="containsText" dxfId="4719" priority="499" operator="containsText" text="Off Target">
      <formula>NOT(ISERROR(SEARCH("Off Target",V79)))</formula>
    </cfRule>
    <cfRule type="containsText" dxfId="4718" priority="500" operator="containsText" text="In Danger of Falling Behind Target">
      <formula>NOT(ISERROR(SEARCH("In Danger of Falling Behind Target",V79)))</formula>
    </cfRule>
    <cfRule type="containsText" dxfId="4717" priority="501" operator="containsText" text="On Track to be Achieved">
      <formula>NOT(ISERROR(SEARCH("On Track to be Achieved",V79)))</formula>
    </cfRule>
    <cfRule type="containsText" dxfId="4716" priority="502" operator="containsText" text="Fully Achieved">
      <formula>NOT(ISERROR(SEARCH("Fully Achieved",V79)))</formula>
    </cfRule>
  </conditionalFormatting>
  <conditionalFormatting sqref="V79:V128">
    <cfRule type="containsText" dxfId="4715" priority="489" operator="containsText" text="Update not Provided">
      <formula>NOT(ISERROR(SEARCH("Update not Provided",V79)))</formula>
    </cfRule>
    <cfRule type="containsText" dxfId="4714" priority="491" operator="containsText" text="Completed Behind Schedule">
      <formula>NOT(ISERROR(SEARCH("Completed Behind Schedule",V79)))</formula>
    </cfRule>
    <cfRule type="containsText" dxfId="4713" priority="492" operator="containsText" text="Off Target">
      <formula>NOT(ISERROR(SEARCH("Off Target",V79)))</formula>
    </cfRule>
    <cfRule type="containsText" dxfId="4712" priority="493" operator="containsText" text="In Danger of Falling Behind Target">
      <formula>NOT(ISERROR(SEARCH("In Danger of Falling Behind Target",V79)))</formula>
    </cfRule>
    <cfRule type="containsText" dxfId="4711" priority="494" operator="containsText" text="On Track to be Achieved">
      <formula>NOT(ISERROR(SEARCH("On Track to be Achieved",V79)))</formula>
    </cfRule>
    <cfRule type="containsText" dxfId="4710" priority="495" operator="containsText" text="Fully Achieved">
      <formula>NOT(ISERROR(SEARCH("Fully Achieved",V79)))</formula>
    </cfRule>
  </conditionalFormatting>
  <conditionalFormatting sqref="V79:V128">
    <cfRule type="containsText" dxfId="4709" priority="474" operator="containsText" text="Not Yet Due">
      <formula>NOT(ISERROR(SEARCH("Not Yet Due",V79)))</formula>
    </cfRule>
    <cfRule type="containsText" dxfId="4708" priority="479" operator="containsText" text="Deferred">
      <formula>NOT(ISERROR(SEARCH("Deferred",V79)))</formula>
    </cfRule>
    <cfRule type="containsText" dxfId="4707" priority="480" operator="containsText" text="Deleted">
      <formula>NOT(ISERROR(SEARCH("Deleted",V79)))</formula>
    </cfRule>
    <cfRule type="containsText" dxfId="4706" priority="485" operator="containsText" text="In Danger of Falling Behind Target">
      <formula>NOT(ISERROR(SEARCH("In Danger of Falling Behind Target",V79)))</formula>
    </cfRule>
    <cfRule type="containsText" dxfId="4705" priority="490" operator="containsText" text="Not yet due">
      <formula>NOT(ISERROR(SEARCH("Not yet due",V79)))</formula>
    </cfRule>
  </conditionalFormatting>
  <conditionalFormatting sqref="V79:V128">
    <cfRule type="containsText" dxfId="4704" priority="488" operator="containsText" text="Not yet due">
      <formula>NOT(ISERROR(SEARCH("Not yet due",V79)))</formula>
    </cfRule>
  </conditionalFormatting>
  <conditionalFormatting sqref="V79:V128">
    <cfRule type="containsText" dxfId="4703" priority="481" operator="containsText" text="Update not Provided">
      <formula>NOT(ISERROR(SEARCH("Update not Provided",V79)))</formula>
    </cfRule>
    <cfRule type="containsText" dxfId="4702" priority="482" operator="containsText" text="Not yet due">
      <formula>NOT(ISERROR(SEARCH("Not yet due",V79)))</formula>
    </cfRule>
    <cfRule type="containsText" dxfId="4701" priority="483" operator="containsText" text="Completed Behind Schedule">
      <formula>NOT(ISERROR(SEARCH("Completed Behind Schedule",V79)))</formula>
    </cfRule>
    <cfRule type="containsText" dxfId="4700" priority="484" operator="containsText" text="Off Target">
      <formula>NOT(ISERROR(SEARCH("Off Target",V79)))</formula>
    </cfRule>
    <cfRule type="containsText" dxfId="4699" priority="486" operator="containsText" text="On Track to be Achieved">
      <formula>NOT(ISERROR(SEARCH("On Track to be Achieved",V79)))</formula>
    </cfRule>
    <cfRule type="containsText" dxfId="4698" priority="487" operator="containsText" text="Fully Achieved">
      <formula>NOT(ISERROR(SEARCH("Fully Achieved",V79)))</formula>
    </cfRule>
  </conditionalFormatting>
  <conditionalFormatting sqref="V79:V128">
    <cfRule type="containsText" dxfId="4697" priority="475" operator="containsText" text="Deferred">
      <formula>NOT(ISERROR(SEARCH("Deferred",V79)))</formula>
    </cfRule>
    <cfRule type="containsText" dxfId="4696" priority="476" operator="containsText" text="Deleted">
      <formula>NOT(ISERROR(SEARCH("Deleted",V79)))</formula>
    </cfRule>
    <cfRule type="containsText" dxfId="4695" priority="477" operator="containsText" text="In Danger of Falling Behind Target">
      <formula>NOT(ISERROR(SEARCH("In Danger of Falling Behind Target",V79)))</formula>
    </cfRule>
    <cfRule type="containsText" dxfId="4694" priority="478" operator="containsText" text="Not yet due">
      <formula>NOT(ISERROR(SEARCH("Not yet due",V79)))</formula>
    </cfRule>
  </conditionalFormatting>
  <conditionalFormatting sqref="V65:V78">
    <cfRule type="containsText" dxfId="4693" priority="472" operator="containsText" text="Fully Achieved">
      <formula>NOT(ISERROR(SEARCH("Fully Achieved",V65)))</formula>
    </cfRule>
    <cfRule type="containsText" dxfId="4692" priority="473" operator="containsText" text="Fully Achieved">
      <formula>NOT(ISERROR(SEARCH("Fully Achieved",V65)))</formula>
    </cfRule>
  </conditionalFormatting>
  <conditionalFormatting sqref="V65:V78">
    <cfRule type="containsText" dxfId="4691" priority="465" operator="containsText" text="Update not Provided">
      <formula>NOT(ISERROR(SEARCH("Update not Provided",V65)))</formula>
    </cfRule>
    <cfRule type="containsText" dxfId="4690" priority="466" operator="containsText" text="Not yet due">
      <formula>NOT(ISERROR(SEARCH("Not yet due",V65)))</formula>
    </cfRule>
    <cfRule type="containsText" dxfId="4689" priority="467" operator="containsText" text="Completed Behind Schedule">
      <formula>NOT(ISERROR(SEARCH("Completed Behind Schedule",V65)))</formula>
    </cfRule>
    <cfRule type="containsText" dxfId="4688" priority="468" operator="containsText" text="Off Target">
      <formula>NOT(ISERROR(SEARCH("Off Target",V65)))</formula>
    </cfRule>
    <cfRule type="containsText" dxfId="4687" priority="469" operator="containsText" text="In Danger of Falling Behind Target">
      <formula>NOT(ISERROR(SEARCH("In Danger of Falling Behind Target",V65)))</formula>
    </cfRule>
    <cfRule type="containsText" dxfId="4686" priority="470" operator="containsText" text="On Track to be Achieved">
      <formula>NOT(ISERROR(SEARCH("On Track to be Achieved",V65)))</formula>
    </cfRule>
    <cfRule type="containsText" dxfId="4685" priority="471" operator="containsText" text="Fully Achieved">
      <formula>NOT(ISERROR(SEARCH("Fully Achieved",V65)))</formula>
    </cfRule>
  </conditionalFormatting>
  <conditionalFormatting sqref="V65:V78">
    <cfRule type="containsText" dxfId="4684" priority="458" operator="containsText" text="Update not Provided">
      <formula>NOT(ISERROR(SEARCH("Update not Provided",V65)))</formula>
    </cfRule>
    <cfRule type="containsText" dxfId="4683" priority="460" operator="containsText" text="Completed Behind Schedule">
      <formula>NOT(ISERROR(SEARCH("Completed Behind Schedule",V65)))</formula>
    </cfRule>
    <cfRule type="containsText" dxfId="4682" priority="461" operator="containsText" text="Off Target">
      <formula>NOT(ISERROR(SEARCH("Off Target",V65)))</formula>
    </cfRule>
    <cfRule type="containsText" dxfId="4681" priority="462" operator="containsText" text="In Danger of Falling Behind Target">
      <formula>NOT(ISERROR(SEARCH("In Danger of Falling Behind Target",V65)))</formula>
    </cfRule>
    <cfRule type="containsText" dxfId="4680" priority="463" operator="containsText" text="On Track to be Achieved">
      <formula>NOT(ISERROR(SEARCH("On Track to be Achieved",V65)))</formula>
    </cfRule>
    <cfRule type="containsText" dxfId="4679" priority="464" operator="containsText" text="Fully Achieved">
      <formula>NOT(ISERROR(SEARCH("Fully Achieved",V65)))</formula>
    </cfRule>
  </conditionalFormatting>
  <conditionalFormatting sqref="V65:V78">
    <cfRule type="containsText" dxfId="4678" priority="443" operator="containsText" text="Not Yet Due">
      <formula>NOT(ISERROR(SEARCH("Not Yet Due",V65)))</formula>
    </cfRule>
    <cfRule type="containsText" dxfId="4677" priority="448" operator="containsText" text="Deferred">
      <formula>NOT(ISERROR(SEARCH("Deferred",V65)))</formula>
    </cfRule>
    <cfRule type="containsText" dxfId="4676" priority="449" operator="containsText" text="Deleted">
      <formula>NOT(ISERROR(SEARCH("Deleted",V65)))</formula>
    </cfRule>
    <cfRule type="containsText" dxfId="4675" priority="454" operator="containsText" text="In Danger of Falling Behind Target">
      <formula>NOT(ISERROR(SEARCH("In Danger of Falling Behind Target",V65)))</formula>
    </cfRule>
    <cfRule type="containsText" dxfId="4674" priority="459" operator="containsText" text="Not yet due">
      <formula>NOT(ISERROR(SEARCH("Not yet due",V65)))</formula>
    </cfRule>
  </conditionalFormatting>
  <conditionalFormatting sqref="V65:V78">
    <cfRule type="containsText" dxfId="4673" priority="457" operator="containsText" text="Not yet due">
      <formula>NOT(ISERROR(SEARCH("Not yet due",V65)))</formula>
    </cfRule>
  </conditionalFormatting>
  <conditionalFormatting sqref="V65:V78">
    <cfRule type="containsText" dxfId="4672" priority="450" operator="containsText" text="Update not Provided">
      <formula>NOT(ISERROR(SEARCH("Update not Provided",V65)))</formula>
    </cfRule>
    <cfRule type="containsText" dxfId="4671" priority="451" operator="containsText" text="Not yet due">
      <formula>NOT(ISERROR(SEARCH("Not yet due",V65)))</formula>
    </cfRule>
    <cfRule type="containsText" dxfId="4670" priority="452" operator="containsText" text="Completed Behind Schedule">
      <formula>NOT(ISERROR(SEARCH("Completed Behind Schedule",V65)))</formula>
    </cfRule>
    <cfRule type="containsText" dxfId="4669" priority="453" operator="containsText" text="Off Target">
      <formula>NOT(ISERROR(SEARCH("Off Target",V65)))</formula>
    </cfRule>
    <cfRule type="containsText" dxfId="4668" priority="455" operator="containsText" text="On Track to be Achieved">
      <formula>NOT(ISERROR(SEARCH("On Track to be Achieved",V65)))</formula>
    </cfRule>
    <cfRule type="containsText" dxfId="4667" priority="456" operator="containsText" text="Fully Achieved">
      <formula>NOT(ISERROR(SEARCH("Fully Achieved",V65)))</formula>
    </cfRule>
  </conditionalFormatting>
  <conditionalFormatting sqref="V65:V78">
    <cfRule type="containsText" dxfId="4666" priority="444" operator="containsText" text="Deferred">
      <formula>NOT(ISERROR(SEARCH("Deferred",V65)))</formula>
    </cfRule>
    <cfRule type="containsText" dxfId="4665" priority="445" operator="containsText" text="Deleted">
      <formula>NOT(ISERROR(SEARCH("Deleted",V65)))</formula>
    </cfRule>
    <cfRule type="containsText" dxfId="4664" priority="446" operator="containsText" text="In Danger of Falling Behind Target">
      <formula>NOT(ISERROR(SEARCH("In Danger of Falling Behind Target",V65)))</formula>
    </cfRule>
    <cfRule type="containsText" dxfId="4663" priority="447" operator="containsText" text="Not yet due">
      <formula>NOT(ISERROR(SEARCH("Not yet due",V65)))</formula>
    </cfRule>
  </conditionalFormatting>
  <conditionalFormatting sqref="V107:V108 V5:V63">
    <cfRule type="containsText" dxfId="4662" priority="441" operator="containsText" text="Fully Achieved">
      <formula>NOT(ISERROR(SEARCH("Fully Achieved",V5)))</formula>
    </cfRule>
    <cfRule type="containsText" dxfId="4661" priority="442" operator="containsText" text="Fully Achieved">
      <formula>NOT(ISERROR(SEARCH("Fully Achieved",V5)))</formula>
    </cfRule>
  </conditionalFormatting>
  <conditionalFormatting sqref="V107:V108 V5:V63">
    <cfRule type="containsText" dxfId="4660" priority="434" operator="containsText" text="Update not Provided">
      <formula>NOT(ISERROR(SEARCH("Update not Provided",V5)))</formula>
    </cfRule>
    <cfRule type="containsText" dxfId="4659" priority="435" operator="containsText" text="Not yet due">
      <formula>NOT(ISERROR(SEARCH("Not yet due",V5)))</formula>
    </cfRule>
    <cfRule type="containsText" dxfId="4658" priority="436" operator="containsText" text="Completed Behind Schedule">
      <formula>NOT(ISERROR(SEARCH("Completed Behind Schedule",V5)))</formula>
    </cfRule>
    <cfRule type="containsText" dxfId="4657" priority="437" operator="containsText" text="Off Target">
      <formula>NOT(ISERROR(SEARCH("Off Target",V5)))</formula>
    </cfRule>
    <cfRule type="containsText" dxfId="4656" priority="438" operator="containsText" text="In Danger of Falling Behind Target">
      <formula>NOT(ISERROR(SEARCH("In Danger of Falling Behind Target",V5)))</formula>
    </cfRule>
    <cfRule type="containsText" dxfId="4655" priority="439" operator="containsText" text="On Track to be Achieved">
      <formula>NOT(ISERROR(SEARCH("On Track to be Achieved",V5)))</formula>
    </cfRule>
    <cfRule type="containsText" dxfId="4654" priority="440" operator="containsText" text="Fully Achieved">
      <formula>NOT(ISERROR(SEARCH("Fully Achieved",V5)))</formula>
    </cfRule>
  </conditionalFormatting>
  <conditionalFormatting sqref="V107:V108 V5:V63">
    <cfRule type="containsText" dxfId="4653" priority="427" operator="containsText" text="Update not Provided">
      <formula>NOT(ISERROR(SEARCH("Update not Provided",V5)))</formula>
    </cfRule>
    <cfRule type="containsText" dxfId="4652" priority="429" operator="containsText" text="Completed Behind Schedule">
      <formula>NOT(ISERROR(SEARCH("Completed Behind Schedule",V5)))</formula>
    </cfRule>
    <cfRule type="containsText" dxfId="4651" priority="430" operator="containsText" text="Off Target">
      <formula>NOT(ISERROR(SEARCH("Off Target",V5)))</formula>
    </cfRule>
    <cfRule type="containsText" dxfId="4650" priority="431" operator="containsText" text="In Danger of Falling Behind Target">
      <formula>NOT(ISERROR(SEARCH("In Danger of Falling Behind Target",V5)))</formula>
    </cfRule>
    <cfRule type="containsText" dxfId="4649" priority="432" operator="containsText" text="On Track to be Achieved">
      <formula>NOT(ISERROR(SEARCH("On Track to be Achieved",V5)))</formula>
    </cfRule>
    <cfRule type="containsText" dxfId="4648" priority="433" operator="containsText" text="Fully Achieved">
      <formula>NOT(ISERROR(SEARCH("Fully Achieved",V5)))</formula>
    </cfRule>
  </conditionalFormatting>
  <conditionalFormatting sqref="V107:V108 V5:V63">
    <cfRule type="containsText" dxfId="4647" priority="412" operator="containsText" text="Not Yet Due">
      <formula>NOT(ISERROR(SEARCH("Not Yet Due",V5)))</formula>
    </cfRule>
    <cfRule type="containsText" dxfId="4646" priority="417" operator="containsText" text="Deferred">
      <formula>NOT(ISERROR(SEARCH("Deferred",V5)))</formula>
    </cfRule>
    <cfRule type="containsText" dxfId="4645" priority="418" operator="containsText" text="Deleted">
      <formula>NOT(ISERROR(SEARCH("Deleted",V5)))</formula>
    </cfRule>
    <cfRule type="containsText" dxfId="4644" priority="423" operator="containsText" text="In Danger of Falling Behind Target">
      <formula>NOT(ISERROR(SEARCH("In Danger of Falling Behind Target",V5)))</formula>
    </cfRule>
    <cfRule type="containsText" dxfId="4643" priority="428" operator="containsText" text="Not yet due">
      <formula>NOT(ISERROR(SEARCH("Not yet due",V5)))</formula>
    </cfRule>
  </conditionalFormatting>
  <conditionalFormatting sqref="V107:V108 V5:V63">
    <cfRule type="containsText" dxfId="4642" priority="426" operator="containsText" text="Not yet due">
      <formula>NOT(ISERROR(SEARCH("Not yet due",V5)))</formula>
    </cfRule>
  </conditionalFormatting>
  <conditionalFormatting sqref="V107:V108 V5:V63">
    <cfRule type="containsText" dxfId="4641" priority="419" operator="containsText" text="Update not Provided">
      <formula>NOT(ISERROR(SEARCH("Update not Provided",V5)))</formula>
    </cfRule>
    <cfRule type="containsText" dxfId="4640" priority="420" operator="containsText" text="Not yet due">
      <formula>NOT(ISERROR(SEARCH("Not yet due",V5)))</formula>
    </cfRule>
    <cfRule type="containsText" dxfId="4639" priority="421" operator="containsText" text="Completed Behind Schedule">
      <formula>NOT(ISERROR(SEARCH("Completed Behind Schedule",V5)))</formula>
    </cfRule>
    <cfRule type="containsText" dxfId="4638" priority="422" operator="containsText" text="Off Target">
      <formula>NOT(ISERROR(SEARCH("Off Target",V5)))</formula>
    </cfRule>
    <cfRule type="containsText" dxfId="4637" priority="424" operator="containsText" text="On Track to be Achieved">
      <formula>NOT(ISERROR(SEARCH("On Track to be Achieved",V5)))</formula>
    </cfRule>
    <cfRule type="containsText" dxfId="4636" priority="425" operator="containsText" text="Fully Achieved">
      <formula>NOT(ISERROR(SEARCH("Fully Achieved",V5)))</formula>
    </cfRule>
  </conditionalFormatting>
  <conditionalFormatting sqref="V107:V108 V5:V63">
    <cfRule type="containsText" dxfId="4635" priority="413" operator="containsText" text="Deferred">
      <formula>NOT(ISERROR(SEARCH("Deferred",V5)))</formula>
    </cfRule>
    <cfRule type="containsText" dxfId="4634" priority="414" operator="containsText" text="Deleted">
      <formula>NOT(ISERROR(SEARCH("Deleted",V5)))</formula>
    </cfRule>
    <cfRule type="containsText" dxfId="4633" priority="415" operator="containsText" text="In Danger of Falling Behind Target">
      <formula>NOT(ISERROR(SEARCH("In Danger of Falling Behind Target",V5)))</formula>
    </cfRule>
    <cfRule type="containsText" dxfId="4632" priority="416" operator="containsText" text="Not yet due">
      <formula>NOT(ISERROR(SEARCH("Not yet due",V5)))</formula>
    </cfRule>
  </conditionalFormatting>
  <conditionalFormatting sqref="V4:V128">
    <cfRule type="containsText" dxfId="4631" priority="256" operator="containsText" text="Target Partially Met">
      <formula>NOT(ISERROR(SEARCH("Target Partially Met",V4)))</formula>
    </cfRule>
    <cfRule type="containsText" dxfId="4630" priority="1266" operator="containsText" text="Deleted">
      <formula>NOT(ISERROR(SEARCH("Deleted",V4)))</formula>
    </cfRule>
    <cfRule type="containsText" dxfId="4629" priority="1267" operator="containsText" text="Deferred">
      <formula>NOT(ISERROR(SEARCH("Deferred",V4)))</formula>
    </cfRule>
    <cfRule type="containsText" dxfId="4628" priority="1268" operator="containsText" text="Completion Date Within Reasonable Tolerance">
      <formula>NOT(ISERROR(SEARCH("Completion Date Within Reasonable Tolerance",V4)))</formula>
    </cfRule>
    <cfRule type="containsText" dxfId="4627" priority="1269" operator="containsText" text="Completed Significantly After Target Deadline">
      <formula>NOT(ISERROR(SEARCH("Completed Significantly After Target Deadline",V4)))</formula>
    </cfRule>
    <cfRule type="containsText" dxfId="4626" priority="1745" operator="containsText" text="Numerical Outturn Within 10% Tolerance">
      <formula>NOT(ISERROR(SEARCH("Numerical Outturn Within 10% Tolerance",V4)))</formula>
    </cfRule>
    <cfRule type="containsText" dxfId="4625" priority="1746" operator="containsText" text="Numerical Outturn Within 5% Tolerance">
      <formula>NOT(ISERROR(SEARCH("Numerical Outturn Within 5% Tolerance",V4)))</formula>
    </cfRule>
    <cfRule type="containsText" dxfId="4624" priority="1747" operator="containsText" text="Target Achieved / Exceeded">
      <formula>NOT(ISERROR(SEARCH("Target Achieved / Exceeded",V4)))</formula>
    </cfRule>
    <cfRule type="containsText" dxfId="4623" priority="1748" operator="containsText" text="Full Update Not Yet Available">
      <formula>NOT(ISERROR(SEARCH("Full Update Not Yet Available",V4)))</formula>
    </cfRule>
    <cfRule type="containsText" dxfId="4622" priority="1749" operator="containsText" text="Full Update Not Yet Available">
      <formula>NOT(ISERROR(SEARCH("Full Update Not Yet Available",V4)))</formula>
    </cfRule>
    <cfRule type="containsText" dxfId="4621" priority="1752" operator="containsText" text="Update not Provided">
      <formula>NOT(ISERROR(SEARCH("Update not Provided",V4)))</formula>
    </cfRule>
    <cfRule type="containsText" dxfId="4620" priority="1753" operator="containsText" text="Not yet due">
      <formula>NOT(ISERROR(SEARCH("Not yet due",V4)))</formula>
    </cfRule>
    <cfRule type="containsText" dxfId="4619" priority="1754" operator="containsText" text="Completed Behind Schedule">
      <formula>NOT(ISERROR(SEARCH("Completed Behind Schedule",V4)))</formula>
    </cfRule>
    <cfRule type="containsText" dxfId="4618" priority="1755" operator="containsText" text="Off Target">
      <formula>NOT(ISERROR(SEARCH("Off Target",V4)))</formula>
    </cfRule>
    <cfRule type="containsText" dxfId="4617" priority="1756" operator="containsText" text="In Danger of Falling Behind Target">
      <formula>NOT(ISERROR(SEARCH("In Danger of Falling Behind Target",V4)))</formula>
    </cfRule>
    <cfRule type="containsText" dxfId="4616" priority="1757" operator="containsText" text="On Track to be Achieved">
      <formula>NOT(ISERROR(SEARCH("On Track to be Achieved",V4)))</formula>
    </cfRule>
    <cfRule type="containsText" dxfId="4615" priority="1758" operator="containsText" text="Fully Achieved">
      <formula>NOT(ISERROR(SEARCH("Fully Achieved",V4)))</formula>
    </cfRule>
    <cfRule type="containsText" dxfId="4614" priority="1759" operator="containsText" text="Fully Achieved">
      <formula>NOT(ISERROR(SEARCH("Fully Achieved",V4)))</formula>
    </cfRule>
    <cfRule type="containsText" dxfId="4613" priority="1760" operator="containsText" text="Fully Achieved">
      <formula>NOT(ISERROR(SEARCH("Fully Achieved",V4)))</formula>
    </cfRule>
  </conditionalFormatting>
  <conditionalFormatting sqref="M5:M62">
    <cfRule type="containsText" dxfId="4612" priority="173" operator="containsText" text="Fully Achieved">
      <formula>NOT(ISERROR(SEARCH("Fully Achieved",M5)))</formula>
    </cfRule>
    <cfRule type="containsText" dxfId="4611" priority="174" operator="containsText" text="Fully Achieved">
      <formula>NOT(ISERROR(SEARCH("Fully Achieved",M5)))</formula>
    </cfRule>
  </conditionalFormatting>
  <conditionalFormatting sqref="M5:M62">
    <cfRule type="containsText" dxfId="4610" priority="166" operator="containsText" text="Update not Provided">
      <formula>NOT(ISERROR(SEARCH("Update not Provided",M5)))</formula>
    </cfRule>
    <cfRule type="containsText" dxfId="4609" priority="167" operator="containsText" text="Not yet due">
      <formula>NOT(ISERROR(SEARCH("Not yet due",M5)))</formula>
    </cfRule>
    <cfRule type="containsText" dxfId="4608" priority="168" operator="containsText" text="Completed Behind Schedule">
      <formula>NOT(ISERROR(SEARCH("Completed Behind Schedule",M5)))</formula>
    </cfRule>
    <cfRule type="containsText" dxfId="4607" priority="169" operator="containsText" text="Off Target">
      <formula>NOT(ISERROR(SEARCH("Off Target",M5)))</formula>
    </cfRule>
    <cfRule type="containsText" dxfId="4606" priority="170" operator="containsText" text="In Danger of Falling Behind Target">
      <formula>NOT(ISERROR(SEARCH("In Danger of Falling Behind Target",M5)))</formula>
    </cfRule>
    <cfRule type="containsText" dxfId="4605" priority="171" operator="containsText" text="On Track to be Achieved">
      <formula>NOT(ISERROR(SEARCH("On Track to be Achieved",M5)))</formula>
    </cfRule>
    <cfRule type="containsText" dxfId="4604" priority="172" operator="containsText" text="Fully Achieved">
      <formula>NOT(ISERROR(SEARCH("Fully Achieved",M5)))</formula>
    </cfRule>
  </conditionalFormatting>
  <conditionalFormatting sqref="M5:M62">
    <cfRule type="containsText" dxfId="4603" priority="150" operator="containsText" text="Not Yet Due">
      <formula>NOT(ISERROR(SEARCH("Not Yet Due",M5)))</formula>
    </cfRule>
    <cfRule type="containsText" dxfId="4602" priority="155" operator="containsText" text="Deferred">
      <formula>NOT(ISERROR(SEARCH("Deferred",M5)))</formula>
    </cfRule>
    <cfRule type="containsText" dxfId="4601" priority="156" operator="containsText" text="Deleted">
      <formula>NOT(ISERROR(SEARCH("Deleted",M5)))</formula>
    </cfRule>
    <cfRule type="containsText" dxfId="4600" priority="161" operator="containsText" text="In Danger of Falling Behind Target">
      <formula>NOT(ISERROR(SEARCH("In Danger of Falling Behind Target",M5)))</formula>
    </cfRule>
    <cfRule type="containsText" dxfId="4599" priority="165" operator="containsText" text="Not yet due">
      <formula>NOT(ISERROR(SEARCH("Not yet due",M5)))</formula>
    </cfRule>
  </conditionalFormatting>
  <conditionalFormatting sqref="M5:M62">
    <cfRule type="containsText" dxfId="4598" priority="164" operator="containsText" text="Not yet due">
      <formula>NOT(ISERROR(SEARCH("Not yet due",M5)))</formula>
    </cfRule>
  </conditionalFormatting>
  <conditionalFormatting sqref="M5:M62">
    <cfRule type="containsText" dxfId="4597" priority="157" operator="containsText" text="Update not Provided">
      <formula>NOT(ISERROR(SEARCH("Update not Provided",M5)))</formula>
    </cfRule>
    <cfRule type="containsText" dxfId="4596" priority="158" operator="containsText" text="Not yet due">
      <formula>NOT(ISERROR(SEARCH("Not yet due",M5)))</formula>
    </cfRule>
    <cfRule type="containsText" dxfId="4595" priority="159" operator="containsText" text="Completed Behind Schedule">
      <formula>NOT(ISERROR(SEARCH("Completed Behind Schedule",M5)))</formula>
    </cfRule>
    <cfRule type="containsText" dxfId="4594" priority="160" operator="containsText" text="Off Target">
      <formula>NOT(ISERROR(SEARCH("Off Target",M5)))</formula>
    </cfRule>
    <cfRule type="containsText" dxfId="4593" priority="162" operator="containsText" text="On Track to be Achieved">
      <formula>NOT(ISERROR(SEARCH("On Track to be Achieved",M5)))</formula>
    </cfRule>
    <cfRule type="containsText" dxfId="4592" priority="163" operator="containsText" text="Fully Achieved">
      <formula>NOT(ISERROR(SEARCH("Fully Achieved",M5)))</formula>
    </cfRule>
  </conditionalFormatting>
  <conditionalFormatting sqref="M5:M62">
    <cfRule type="containsText" dxfId="4591" priority="151" operator="containsText" text="Deferred">
      <formula>NOT(ISERROR(SEARCH("Deferred",M5)))</formula>
    </cfRule>
    <cfRule type="containsText" dxfId="4590" priority="152" operator="containsText" text="Deleted">
      <formula>NOT(ISERROR(SEARCH("Deleted",M5)))</formula>
    </cfRule>
    <cfRule type="containsText" dxfId="4589" priority="153" operator="containsText" text="In Danger of Falling Behind Target">
      <formula>NOT(ISERROR(SEARCH("In Danger of Falling Behind Target",M5)))</formula>
    </cfRule>
    <cfRule type="containsText" dxfId="4588" priority="154" operator="containsText" text="Not yet due">
      <formula>NOT(ISERROR(SEARCH("Not yet due",M5)))</formula>
    </cfRule>
  </conditionalFormatting>
  <conditionalFormatting sqref="M64:M77">
    <cfRule type="containsText" dxfId="4587" priority="148" operator="containsText" text="Fully Achieved">
      <formula>NOT(ISERROR(SEARCH("Fully Achieved",M64)))</formula>
    </cfRule>
    <cfRule type="containsText" dxfId="4586" priority="149" operator="containsText" text="Fully Achieved">
      <formula>NOT(ISERROR(SEARCH("Fully Achieved",M64)))</formula>
    </cfRule>
  </conditionalFormatting>
  <conditionalFormatting sqref="M64:M77">
    <cfRule type="containsText" dxfId="4585" priority="141" operator="containsText" text="Update not Provided">
      <formula>NOT(ISERROR(SEARCH("Update not Provided",M64)))</formula>
    </cfRule>
    <cfRule type="containsText" dxfId="4584" priority="142" operator="containsText" text="Not yet due">
      <formula>NOT(ISERROR(SEARCH("Not yet due",M64)))</formula>
    </cfRule>
    <cfRule type="containsText" dxfId="4583" priority="143" operator="containsText" text="Completed Behind Schedule">
      <formula>NOT(ISERROR(SEARCH("Completed Behind Schedule",M64)))</formula>
    </cfRule>
    <cfRule type="containsText" dxfId="4582" priority="144" operator="containsText" text="Off Target">
      <formula>NOT(ISERROR(SEARCH("Off Target",M64)))</formula>
    </cfRule>
    <cfRule type="containsText" dxfId="4581" priority="145" operator="containsText" text="In Danger of Falling Behind Target">
      <formula>NOT(ISERROR(SEARCH("In Danger of Falling Behind Target",M64)))</formula>
    </cfRule>
    <cfRule type="containsText" dxfId="4580" priority="146" operator="containsText" text="On Track to be Achieved">
      <formula>NOT(ISERROR(SEARCH("On Track to be Achieved",M64)))</formula>
    </cfRule>
    <cfRule type="containsText" dxfId="4579" priority="147" operator="containsText" text="Fully Achieved">
      <formula>NOT(ISERROR(SEARCH("Fully Achieved",M64)))</formula>
    </cfRule>
  </conditionalFormatting>
  <conditionalFormatting sqref="M64:M77">
    <cfRule type="containsText" dxfId="4578" priority="134" operator="containsText" text="Update not Provided">
      <formula>NOT(ISERROR(SEARCH("Update not Provided",M64)))</formula>
    </cfRule>
    <cfRule type="containsText" dxfId="4577" priority="136" operator="containsText" text="Completed Behind Schedule">
      <formula>NOT(ISERROR(SEARCH("Completed Behind Schedule",M64)))</formula>
    </cfRule>
    <cfRule type="containsText" dxfId="4576" priority="137" operator="containsText" text="Off Target">
      <formula>NOT(ISERROR(SEARCH("Off Target",M64)))</formula>
    </cfRule>
    <cfRule type="containsText" dxfId="4575" priority="138" operator="containsText" text="In Danger of Falling Behind Target">
      <formula>NOT(ISERROR(SEARCH("In Danger of Falling Behind Target",M64)))</formula>
    </cfRule>
    <cfRule type="containsText" dxfId="4574" priority="139" operator="containsText" text="On Track to be Achieved">
      <formula>NOT(ISERROR(SEARCH("On Track to be Achieved",M64)))</formula>
    </cfRule>
    <cfRule type="containsText" dxfId="4573" priority="140" operator="containsText" text="Fully Achieved">
      <formula>NOT(ISERROR(SEARCH("Fully Achieved",M64)))</formula>
    </cfRule>
  </conditionalFormatting>
  <conditionalFormatting sqref="M64:M77">
    <cfRule type="containsText" dxfId="4572" priority="119" operator="containsText" text="Not Yet Due">
      <formula>NOT(ISERROR(SEARCH("Not Yet Due",M64)))</formula>
    </cfRule>
    <cfRule type="containsText" dxfId="4571" priority="124" operator="containsText" text="Deferred">
      <formula>NOT(ISERROR(SEARCH("Deferred",M64)))</formula>
    </cfRule>
    <cfRule type="containsText" dxfId="4570" priority="125" operator="containsText" text="Deleted">
      <formula>NOT(ISERROR(SEARCH("Deleted",M64)))</formula>
    </cfRule>
    <cfRule type="containsText" dxfId="4569" priority="130" operator="containsText" text="In Danger of Falling Behind Target">
      <formula>NOT(ISERROR(SEARCH("In Danger of Falling Behind Target",M64)))</formula>
    </cfRule>
    <cfRule type="containsText" dxfId="4568" priority="135" operator="containsText" text="Not yet due">
      <formula>NOT(ISERROR(SEARCH("Not yet due",M64)))</formula>
    </cfRule>
  </conditionalFormatting>
  <conditionalFormatting sqref="M64:M77">
    <cfRule type="containsText" dxfId="4567" priority="133" operator="containsText" text="Not yet due">
      <formula>NOT(ISERROR(SEARCH("Not yet due",M64)))</formula>
    </cfRule>
  </conditionalFormatting>
  <conditionalFormatting sqref="M64:M77">
    <cfRule type="containsText" dxfId="4566" priority="126" operator="containsText" text="Update not Provided">
      <formula>NOT(ISERROR(SEARCH("Update not Provided",M64)))</formula>
    </cfRule>
    <cfRule type="containsText" dxfId="4565" priority="127" operator="containsText" text="Not yet due">
      <formula>NOT(ISERROR(SEARCH("Not yet due",M64)))</formula>
    </cfRule>
    <cfRule type="containsText" dxfId="4564" priority="128" operator="containsText" text="Completed Behind Schedule">
      <formula>NOT(ISERROR(SEARCH("Completed Behind Schedule",M64)))</formula>
    </cfRule>
    <cfRule type="containsText" dxfId="4563" priority="129" operator="containsText" text="Off Target">
      <formula>NOT(ISERROR(SEARCH("Off Target",M64)))</formula>
    </cfRule>
    <cfRule type="containsText" dxfId="4562" priority="131" operator="containsText" text="On Track to be Achieved">
      <formula>NOT(ISERROR(SEARCH("On Track to be Achieved",M64)))</formula>
    </cfRule>
    <cfRule type="containsText" dxfId="4561" priority="132" operator="containsText" text="Fully Achieved">
      <formula>NOT(ISERROR(SEARCH("Fully Achieved",M64)))</formula>
    </cfRule>
  </conditionalFormatting>
  <conditionalFormatting sqref="M64:M77">
    <cfRule type="containsText" dxfId="4560" priority="120" operator="containsText" text="Deferred">
      <formula>NOT(ISERROR(SEARCH("Deferred",M64)))</formula>
    </cfRule>
    <cfRule type="containsText" dxfId="4559" priority="121" operator="containsText" text="Deleted">
      <formula>NOT(ISERROR(SEARCH("Deleted",M64)))</formula>
    </cfRule>
    <cfRule type="containsText" dxfId="4558" priority="122" operator="containsText" text="In Danger of Falling Behind Target">
      <formula>NOT(ISERROR(SEARCH("In Danger of Falling Behind Target",M64)))</formula>
    </cfRule>
    <cfRule type="containsText" dxfId="4557" priority="123" operator="containsText" text="Not yet due">
      <formula>NOT(ISERROR(SEARCH("Not yet due",M64)))</formula>
    </cfRule>
  </conditionalFormatting>
  <conditionalFormatting sqref="M79:M128">
    <cfRule type="containsText" dxfId="4556" priority="117" operator="containsText" text="Fully Achieved">
      <formula>NOT(ISERROR(SEARCH("Fully Achieved",M79)))</formula>
    </cfRule>
    <cfRule type="containsText" dxfId="4555" priority="118" operator="containsText" text="Fully Achieved">
      <formula>NOT(ISERROR(SEARCH("Fully Achieved",M79)))</formula>
    </cfRule>
  </conditionalFormatting>
  <conditionalFormatting sqref="M79:M128">
    <cfRule type="containsText" dxfId="4554" priority="110" operator="containsText" text="Update not Provided">
      <formula>NOT(ISERROR(SEARCH("Update not Provided",M79)))</formula>
    </cfRule>
    <cfRule type="containsText" dxfId="4553" priority="111" operator="containsText" text="Not yet due">
      <formula>NOT(ISERROR(SEARCH("Not yet due",M79)))</formula>
    </cfRule>
    <cfRule type="containsText" dxfId="4552" priority="112" operator="containsText" text="Completed Behind Schedule">
      <formula>NOT(ISERROR(SEARCH("Completed Behind Schedule",M79)))</formula>
    </cfRule>
    <cfRule type="containsText" dxfId="4551" priority="113" operator="containsText" text="Off Target">
      <formula>NOT(ISERROR(SEARCH("Off Target",M79)))</formula>
    </cfRule>
    <cfRule type="containsText" dxfId="4550" priority="114" operator="containsText" text="In Danger of Falling Behind Target">
      <formula>NOT(ISERROR(SEARCH("In Danger of Falling Behind Target",M79)))</formula>
    </cfRule>
    <cfRule type="containsText" dxfId="4549" priority="115" operator="containsText" text="On Track to be Achieved">
      <formula>NOT(ISERROR(SEARCH("On Track to be Achieved",M79)))</formula>
    </cfRule>
    <cfRule type="containsText" dxfId="4548" priority="116" operator="containsText" text="Fully Achieved">
      <formula>NOT(ISERROR(SEARCH("Fully Achieved",M79)))</formula>
    </cfRule>
  </conditionalFormatting>
  <conditionalFormatting sqref="M79:M128">
    <cfRule type="containsText" dxfId="4547" priority="103" operator="containsText" text="Update not Provided">
      <formula>NOT(ISERROR(SEARCH("Update not Provided",M79)))</formula>
    </cfRule>
    <cfRule type="containsText" dxfId="4546" priority="105" operator="containsText" text="Completed Behind Schedule">
      <formula>NOT(ISERROR(SEARCH("Completed Behind Schedule",M79)))</formula>
    </cfRule>
    <cfRule type="containsText" dxfId="4545" priority="106" operator="containsText" text="Off Target">
      <formula>NOT(ISERROR(SEARCH("Off Target",M79)))</formula>
    </cfRule>
    <cfRule type="containsText" dxfId="4544" priority="107" operator="containsText" text="In Danger of Falling Behind Target">
      <formula>NOT(ISERROR(SEARCH("In Danger of Falling Behind Target",M79)))</formula>
    </cfRule>
    <cfRule type="containsText" dxfId="4543" priority="108" operator="containsText" text="On Track to be Achieved">
      <formula>NOT(ISERROR(SEARCH("On Track to be Achieved",M79)))</formula>
    </cfRule>
    <cfRule type="containsText" dxfId="4542" priority="109" operator="containsText" text="Fully Achieved">
      <formula>NOT(ISERROR(SEARCH("Fully Achieved",M79)))</formula>
    </cfRule>
  </conditionalFormatting>
  <conditionalFormatting sqref="M79:M128">
    <cfRule type="containsText" dxfId="4541" priority="88" operator="containsText" text="Not Yet Due">
      <formula>NOT(ISERROR(SEARCH("Not Yet Due",M79)))</formula>
    </cfRule>
    <cfRule type="containsText" dxfId="4540" priority="93" operator="containsText" text="Deferred">
      <formula>NOT(ISERROR(SEARCH("Deferred",M79)))</formula>
    </cfRule>
    <cfRule type="containsText" dxfId="4539" priority="94" operator="containsText" text="Deleted">
      <formula>NOT(ISERROR(SEARCH("Deleted",M79)))</formula>
    </cfRule>
    <cfRule type="containsText" dxfId="4538" priority="99" operator="containsText" text="In Danger of Falling Behind Target">
      <formula>NOT(ISERROR(SEARCH("In Danger of Falling Behind Target",M79)))</formula>
    </cfRule>
    <cfRule type="containsText" dxfId="4537" priority="104" operator="containsText" text="Not yet due">
      <formula>NOT(ISERROR(SEARCH("Not yet due",M79)))</formula>
    </cfRule>
  </conditionalFormatting>
  <conditionalFormatting sqref="M79:M128">
    <cfRule type="containsText" dxfId="4536" priority="102" operator="containsText" text="Not yet due">
      <formula>NOT(ISERROR(SEARCH("Not yet due",M79)))</formula>
    </cfRule>
  </conditionalFormatting>
  <conditionalFormatting sqref="M79:M128">
    <cfRule type="containsText" dxfId="4535" priority="95" operator="containsText" text="Update not Provided">
      <formula>NOT(ISERROR(SEARCH("Update not Provided",M79)))</formula>
    </cfRule>
    <cfRule type="containsText" dxfId="4534" priority="96" operator="containsText" text="Not yet due">
      <formula>NOT(ISERROR(SEARCH("Not yet due",M79)))</formula>
    </cfRule>
    <cfRule type="containsText" dxfId="4533" priority="97" operator="containsText" text="Completed Behind Schedule">
      <formula>NOT(ISERROR(SEARCH("Completed Behind Schedule",M79)))</formula>
    </cfRule>
    <cfRule type="containsText" dxfId="4532" priority="98" operator="containsText" text="Off Target">
      <formula>NOT(ISERROR(SEARCH("Off Target",M79)))</formula>
    </cfRule>
    <cfRule type="containsText" dxfId="4531" priority="100" operator="containsText" text="On Track to be Achieved">
      <formula>NOT(ISERROR(SEARCH("On Track to be Achieved",M79)))</formula>
    </cfRule>
    <cfRule type="containsText" dxfId="4530" priority="101" operator="containsText" text="Fully Achieved">
      <formula>NOT(ISERROR(SEARCH("Fully Achieved",M79)))</formula>
    </cfRule>
  </conditionalFormatting>
  <conditionalFormatting sqref="M79:M128">
    <cfRule type="containsText" dxfId="4529" priority="89" operator="containsText" text="Deferred">
      <formula>NOT(ISERROR(SEARCH("Deferred",M79)))</formula>
    </cfRule>
    <cfRule type="containsText" dxfId="4528" priority="90" operator="containsText" text="Deleted">
      <formula>NOT(ISERROR(SEARCH("Deleted",M79)))</formula>
    </cfRule>
    <cfRule type="containsText" dxfId="4527" priority="91" operator="containsText" text="In Danger of Falling Behind Target">
      <formula>NOT(ISERROR(SEARCH("In Danger of Falling Behind Target",M79)))</formula>
    </cfRule>
    <cfRule type="containsText" dxfId="4526" priority="92" operator="containsText" text="Not yet due">
      <formula>NOT(ISERROR(SEARCH("Not yet due",M79)))</formula>
    </cfRule>
  </conditionalFormatting>
  <conditionalFormatting sqref="R5:R62">
    <cfRule type="containsText" dxfId="4525" priority="86" operator="containsText" text="Fully Achieved">
      <formula>NOT(ISERROR(SEARCH("Fully Achieved",R5)))</formula>
    </cfRule>
    <cfRule type="containsText" dxfId="4524" priority="87" operator="containsText" text="Fully Achieved">
      <formula>NOT(ISERROR(SEARCH("Fully Achieved",R5)))</formula>
    </cfRule>
  </conditionalFormatting>
  <conditionalFormatting sqref="R5:R62">
    <cfRule type="containsText" dxfId="4523" priority="79" operator="containsText" text="Update not Provided">
      <formula>NOT(ISERROR(SEARCH("Update not Provided",R5)))</formula>
    </cfRule>
    <cfRule type="containsText" dxfId="4522" priority="80" operator="containsText" text="Not yet due">
      <formula>NOT(ISERROR(SEARCH("Not yet due",R5)))</formula>
    </cfRule>
    <cfRule type="containsText" dxfId="4521" priority="81" operator="containsText" text="Completed Behind Schedule">
      <formula>NOT(ISERROR(SEARCH("Completed Behind Schedule",R5)))</formula>
    </cfRule>
    <cfRule type="containsText" dxfId="4520" priority="82" operator="containsText" text="Off Target">
      <formula>NOT(ISERROR(SEARCH("Off Target",R5)))</formula>
    </cfRule>
    <cfRule type="containsText" dxfId="4519" priority="83" operator="containsText" text="In Danger of Falling Behind Target">
      <formula>NOT(ISERROR(SEARCH("In Danger of Falling Behind Target",R5)))</formula>
    </cfRule>
    <cfRule type="containsText" dxfId="4518" priority="84" operator="containsText" text="On Track to be Achieved">
      <formula>NOT(ISERROR(SEARCH("On Track to be Achieved",R5)))</formula>
    </cfRule>
    <cfRule type="containsText" dxfId="4517" priority="85" operator="containsText" text="Fully Achieved">
      <formula>NOT(ISERROR(SEARCH("Fully Achieved",R5)))</formula>
    </cfRule>
  </conditionalFormatting>
  <conditionalFormatting sqref="R5:R62">
    <cfRule type="containsText" dxfId="4516" priority="63" operator="containsText" text="Not Yet Due">
      <formula>NOT(ISERROR(SEARCH("Not Yet Due",R5)))</formula>
    </cfRule>
    <cfRule type="containsText" dxfId="4515" priority="68" operator="containsText" text="Deferred">
      <formula>NOT(ISERROR(SEARCH("Deferred",R5)))</formula>
    </cfRule>
    <cfRule type="containsText" dxfId="4514" priority="69" operator="containsText" text="Deleted">
      <formula>NOT(ISERROR(SEARCH("Deleted",R5)))</formula>
    </cfRule>
    <cfRule type="containsText" dxfId="4513" priority="74" operator="containsText" text="In Danger of Falling Behind Target">
      <formula>NOT(ISERROR(SEARCH("In Danger of Falling Behind Target",R5)))</formula>
    </cfRule>
    <cfRule type="containsText" dxfId="4512" priority="78" operator="containsText" text="Not yet due">
      <formula>NOT(ISERROR(SEARCH("Not yet due",R5)))</formula>
    </cfRule>
  </conditionalFormatting>
  <conditionalFormatting sqref="R5:R62">
    <cfRule type="containsText" dxfId="4511" priority="77" operator="containsText" text="Not yet due">
      <formula>NOT(ISERROR(SEARCH("Not yet due",R5)))</formula>
    </cfRule>
  </conditionalFormatting>
  <conditionalFormatting sqref="R5:R62">
    <cfRule type="containsText" dxfId="4510" priority="70" operator="containsText" text="Update not Provided">
      <formula>NOT(ISERROR(SEARCH("Update not Provided",R5)))</formula>
    </cfRule>
    <cfRule type="containsText" dxfId="4509" priority="71" operator="containsText" text="Not yet due">
      <formula>NOT(ISERROR(SEARCH("Not yet due",R5)))</formula>
    </cfRule>
    <cfRule type="containsText" dxfId="4508" priority="72" operator="containsText" text="Completed Behind Schedule">
      <formula>NOT(ISERROR(SEARCH("Completed Behind Schedule",R5)))</formula>
    </cfRule>
    <cfRule type="containsText" dxfId="4507" priority="73" operator="containsText" text="Off Target">
      <formula>NOT(ISERROR(SEARCH("Off Target",R5)))</formula>
    </cfRule>
    <cfRule type="containsText" dxfId="4506" priority="75" operator="containsText" text="On Track to be Achieved">
      <formula>NOT(ISERROR(SEARCH("On Track to be Achieved",R5)))</formula>
    </cfRule>
    <cfRule type="containsText" dxfId="4505" priority="76" operator="containsText" text="Fully Achieved">
      <formula>NOT(ISERROR(SEARCH("Fully Achieved",R5)))</formula>
    </cfRule>
  </conditionalFormatting>
  <conditionalFormatting sqref="R5:R62">
    <cfRule type="containsText" dxfId="4504" priority="64" operator="containsText" text="Deferred">
      <formula>NOT(ISERROR(SEARCH("Deferred",R5)))</formula>
    </cfRule>
    <cfRule type="containsText" dxfId="4503" priority="65" operator="containsText" text="Deleted">
      <formula>NOT(ISERROR(SEARCH("Deleted",R5)))</formula>
    </cfRule>
    <cfRule type="containsText" dxfId="4502" priority="66" operator="containsText" text="In Danger of Falling Behind Target">
      <formula>NOT(ISERROR(SEARCH("In Danger of Falling Behind Target",R5)))</formula>
    </cfRule>
    <cfRule type="containsText" dxfId="4501" priority="67" operator="containsText" text="Not yet due">
      <formula>NOT(ISERROR(SEARCH("Not yet due",R5)))</formula>
    </cfRule>
  </conditionalFormatting>
  <conditionalFormatting sqref="R64:R77">
    <cfRule type="containsText" dxfId="4500" priority="61" operator="containsText" text="Fully Achieved">
      <formula>NOT(ISERROR(SEARCH("Fully Achieved",R64)))</formula>
    </cfRule>
    <cfRule type="containsText" dxfId="4499" priority="62" operator="containsText" text="Fully Achieved">
      <formula>NOT(ISERROR(SEARCH("Fully Achieved",R64)))</formula>
    </cfRule>
  </conditionalFormatting>
  <conditionalFormatting sqref="R64:R77">
    <cfRule type="containsText" dxfId="4498" priority="54" operator="containsText" text="Update not Provided">
      <formula>NOT(ISERROR(SEARCH("Update not Provided",R64)))</formula>
    </cfRule>
    <cfRule type="containsText" dxfId="4497" priority="55" operator="containsText" text="Not yet due">
      <formula>NOT(ISERROR(SEARCH("Not yet due",R64)))</formula>
    </cfRule>
    <cfRule type="containsText" dxfId="4496" priority="56" operator="containsText" text="Completed Behind Schedule">
      <formula>NOT(ISERROR(SEARCH("Completed Behind Schedule",R64)))</formula>
    </cfRule>
    <cfRule type="containsText" dxfId="4495" priority="57" operator="containsText" text="Off Target">
      <formula>NOT(ISERROR(SEARCH("Off Target",R64)))</formula>
    </cfRule>
    <cfRule type="containsText" dxfId="4494" priority="58" operator="containsText" text="In Danger of Falling Behind Target">
      <formula>NOT(ISERROR(SEARCH("In Danger of Falling Behind Target",R64)))</formula>
    </cfRule>
    <cfRule type="containsText" dxfId="4493" priority="59" operator="containsText" text="On Track to be Achieved">
      <formula>NOT(ISERROR(SEARCH("On Track to be Achieved",R64)))</formula>
    </cfRule>
    <cfRule type="containsText" dxfId="4492" priority="60" operator="containsText" text="Fully Achieved">
      <formula>NOT(ISERROR(SEARCH("Fully Achieved",R64)))</formula>
    </cfRule>
  </conditionalFormatting>
  <conditionalFormatting sqref="R64:R77">
    <cfRule type="containsText" dxfId="4491" priority="47" operator="containsText" text="Update not Provided">
      <formula>NOT(ISERROR(SEARCH("Update not Provided",R64)))</formula>
    </cfRule>
    <cfRule type="containsText" dxfId="4490" priority="49" operator="containsText" text="Completed Behind Schedule">
      <formula>NOT(ISERROR(SEARCH("Completed Behind Schedule",R64)))</formula>
    </cfRule>
    <cfRule type="containsText" dxfId="4489" priority="50" operator="containsText" text="Off Target">
      <formula>NOT(ISERROR(SEARCH("Off Target",R64)))</formula>
    </cfRule>
    <cfRule type="containsText" dxfId="4488" priority="51" operator="containsText" text="In Danger of Falling Behind Target">
      <formula>NOT(ISERROR(SEARCH("In Danger of Falling Behind Target",R64)))</formula>
    </cfRule>
    <cfRule type="containsText" dxfId="4487" priority="52" operator="containsText" text="On Track to be Achieved">
      <formula>NOT(ISERROR(SEARCH("On Track to be Achieved",R64)))</formula>
    </cfRule>
    <cfRule type="containsText" dxfId="4486" priority="53" operator="containsText" text="Fully Achieved">
      <formula>NOT(ISERROR(SEARCH("Fully Achieved",R64)))</formula>
    </cfRule>
  </conditionalFormatting>
  <conditionalFormatting sqref="R64:R77">
    <cfRule type="containsText" dxfId="4485" priority="32" operator="containsText" text="Not Yet Due">
      <formula>NOT(ISERROR(SEARCH("Not Yet Due",R64)))</formula>
    </cfRule>
    <cfRule type="containsText" dxfId="4484" priority="37" operator="containsText" text="Deferred">
      <formula>NOT(ISERROR(SEARCH("Deferred",R64)))</formula>
    </cfRule>
    <cfRule type="containsText" dxfId="4483" priority="38" operator="containsText" text="Deleted">
      <formula>NOT(ISERROR(SEARCH("Deleted",R64)))</formula>
    </cfRule>
    <cfRule type="containsText" dxfId="4482" priority="43" operator="containsText" text="In Danger of Falling Behind Target">
      <formula>NOT(ISERROR(SEARCH("In Danger of Falling Behind Target",R64)))</formula>
    </cfRule>
    <cfRule type="containsText" dxfId="4481" priority="48" operator="containsText" text="Not yet due">
      <formula>NOT(ISERROR(SEARCH("Not yet due",R64)))</formula>
    </cfRule>
  </conditionalFormatting>
  <conditionalFormatting sqref="R64:R77">
    <cfRule type="containsText" dxfId="4480" priority="46" operator="containsText" text="Not yet due">
      <formula>NOT(ISERROR(SEARCH("Not yet due",R64)))</formula>
    </cfRule>
  </conditionalFormatting>
  <conditionalFormatting sqref="R64:R77">
    <cfRule type="containsText" dxfId="4479" priority="39" operator="containsText" text="Update not Provided">
      <formula>NOT(ISERROR(SEARCH("Update not Provided",R64)))</formula>
    </cfRule>
    <cfRule type="containsText" dxfId="4478" priority="40" operator="containsText" text="Not yet due">
      <formula>NOT(ISERROR(SEARCH("Not yet due",R64)))</formula>
    </cfRule>
    <cfRule type="containsText" dxfId="4477" priority="41" operator="containsText" text="Completed Behind Schedule">
      <formula>NOT(ISERROR(SEARCH("Completed Behind Schedule",R64)))</formula>
    </cfRule>
    <cfRule type="containsText" dxfId="4476" priority="42" operator="containsText" text="Off Target">
      <formula>NOT(ISERROR(SEARCH("Off Target",R64)))</formula>
    </cfRule>
    <cfRule type="containsText" dxfId="4475" priority="44" operator="containsText" text="On Track to be Achieved">
      <formula>NOT(ISERROR(SEARCH("On Track to be Achieved",R64)))</formula>
    </cfRule>
    <cfRule type="containsText" dxfId="4474" priority="45" operator="containsText" text="Fully Achieved">
      <formula>NOT(ISERROR(SEARCH("Fully Achieved",R64)))</formula>
    </cfRule>
  </conditionalFormatting>
  <conditionalFormatting sqref="R64:R77">
    <cfRule type="containsText" dxfId="4473" priority="33" operator="containsText" text="Deferred">
      <formula>NOT(ISERROR(SEARCH("Deferred",R64)))</formula>
    </cfRule>
    <cfRule type="containsText" dxfId="4472" priority="34" operator="containsText" text="Deleted">
      <formula>NOT(ISERROR(SEARCH("Deleted",R64)))</formula>
    </cfRule>
    <cfRule type="containsText" dxfId="4471" priority="35" operator="containsText" text="In Danger of Falling Behind Target">
      <formula>NOT(ISERROR(SEARCH("In Danger of Falling Behind Target",R64)))</formula>
    </cfRule>
    <cfRule type="containsText" dxfId="4470" priority="36" operator="containsText" text="Not yet due">
      <formula>NOT(ISERROR(SEARCH("Not yet due",R64)))</formula>
    </cfRule>
  </conditionalFormatting>
  <conditionalFormatting sqref="R79:R128">
    <cfRule type="containsText" dxfId="4469" priority="30" operator="containsText" text="Fully Achieved">
      <formula>NOT(ISERROR(SEARCH("Fully Achieved",R79)))</formula>
    </cfRule>
    <cfRule type="containsText" dxfId="4468" priority="31" operator="containsText" text="Fully Achieved">
      <formula>NOT(ISERROR(SEARCH("Fully Achieved",R79)))</formula>
    </cfRule>
  </conditionalFormatting>
  <conditionalFormatting sqref="R79:R128">
    <cfRule type="containsText" dxfId="4467" priority="23" operator="containsText" text="Update not Provided">
      <formula>NOT(ISERROR(SEARCH("Update not Provided",R79)))</formula>
    </cfRule>
    <cfRule type="containsText" dxfId="4466" priority="24" operator="containsText" text="Not yet due">
      <formula>NOT(ISERROR(SEARCH("Not yet due",R79)))</formula>
    </cfRule>
    <cfRule type="containsText" dxfId="4465" priority="25" operator="containsText" text="Completed Behind Schedule">
      <formula>NOT(ISERROR(SEARCH("Completed Behind Schedule",R79)))</formula>
    </cfRule>
    <cfRule type="containsText" dxfId="4464" priority="26" operator="containsText" text="Off Target">
      <formula>NOT(ISERROR(SEARCH("Off Target",R79)))</formula>
    </cfRule>
    <cfRule type="containsText" dxfId="4463" priority="27" operator="containsText" text="In Danger of Falling Behind Target">
      <formula>NOT(ISERROR(SEARCH("In Danger of Falling Behind Target",R79)))</formula>
    </cfRule>
    <cfRule type="containsText" dxfId="4462" priority="28" operator="containsText" text="On Track to be Achieved">
      <formula>NOT(ISERROR(SEARCH("On Track to be Achieved",R79)))</formula>
    </cfRule>
    <cfRule type="containsText" dxfId="4461" priority="29" operator="containsText" text="Fully Achieved">
      <formula>NOT(ISERROR(SEARCH("Fully Achieved",R79)))</formula>
    </cfRule>
  </conditionalFormatting>
  <conditionalFormatting sqref="R79:R128">
    <cfRule type="containsText" dxfId="4460" priority="16" operator="containsText" text="Update not Provided">
      <formula>NOT(ISERROR(SEARCH("Update not Provided",R79)))</formula>
    </cfRule>
    <cfRule type="containsText" dxfId="4459" priority="18" operator="containsText" text="Completed Behind Schedule">
      <formula>NOT(ISERROR(SEARCH("Completed Behind Schedule",R79)))</formula>
    </cfRule>
    <cfRule type="containsText" dxfId="4458" priority="19" operator="containsText" text="Off Target">
      <formula>NOT(ISERROR(SEARCH("Off Target",R79)))</formula>
    </cfRule>
    <cfRule type="containsText" dxfId="4457" priority="20" operator="containsText" text="In Danger of Falling Behind Target">
      <formula>NOT(ISERROR(SEARCH("In Danger of Falling Behind Target",R79)))</formula>
    </cfRule>
    <cfRule type="containsText" dxfId="4456" priority="21" operator="containsText" text="On Track to be Achieved">
      <formula>NOT(ISERROR(SEARCH("On Track to be Achieved",R79)))</formula>
    </cfRule>
    <cfRule type="containsText" dxfId="4455" priority="22" operator="containsText" text="Fully Achieved">
      <formula>NOT(ISERROR(SEARCH("Fully Achieved",R79)))</formula>
    </cfRule>
  </conditionalFormatting>
  <conditionalFormatting sqref="R79:R128">
    <cfRule type="containsText" dxfId="4454" priority="1" operator="containsText" text="Not Yet Due">
      <formula>NOT(ISERROR(SEARCH("Not Yet Due",R79)))</formula>
    </cfRule>
    <cfRule type="containsText" dxfId="4453" priority="6" operator="containsText" text="Deferred">
      <formula>NOT(ISERROR(SEARCH("Deferred",R79)))</formula>
    </cfRule>
    <cfRule type="containsText" dxfId="4452" priority="7" operator="containsText" text="Deleted">
      <formula>NOT(ISERROR(SEARCH("Deleted",R79)))</formula>
    </cfRule>
    <cfRule type="containsText" dxfId="4451" priority="12" operator="containsText" text="In Danger of Falling Behind Target">
      <formula>NOT(ISERROR(SEARCH("In Danger of Falling Behind Target",R79)))</formula>
    </cfRule>
    <cfRule type="containsText" dxfId="4450" priority="17" operator="containsText" text="Not yet due">
      <formula>NOT(ISERROR(SEARCH("Not yet due",R79)))</formula>
    </cfRule>
  </conditionalFormatting>
  <conditionalFormatting sqref="R79:R128">
    <cfRule type="containsText" dxfId="4449" priority="15" operator="containsText" text="Not yet due">
      <formula>NOT(ISERROR(SEARCH("Not yet due",R79)))</formula>
    </cfRule>
  </conditionalFormatting>
  <conditionalFormatting sqref="R79:R128">
    <cfRule type="containsText" dxfId="4448" priority="8" operator="containsText" text="Update not Provided">
      <formula>NOT(ISERROR(SEARCH("Update not Provided",R79)))</formula>
    </cfRule>
    <cfRule type="containsText" dxfId="4447" priority="9" operator="containsText" text="Not yet due">
      <formula>NOT(ISERROR(SEARCH("Not yet due",R79)))</formula>
    </cfRule>
    <cfRule type="containsText" dxfId="4446" priority="10" operator="containsText" text="Completed Behind Schedule">
      <formula>NOT(ISERROR(SEARCH("Completed Behind Schedule",R79)))</formula>
    </cfRule>
    <cfRule type="containsText" dxfId="4445" priority="11" operator="containsText" text="Off Target">
      <formula>NOT(ISERROR(SEARCH("Off Target",R79)))</formula>
    </cfRule>
    <cfRule type="containsText" dxfId="4444" priority="13" operator="containsText" text="On Track to be Achieved">
      <formula>NOT(ISERROR(SEARCH("On Track to be Achieved",R79)))</formula>
    </cfRule>
    <cfRule type="containsText" dxfId="4443" priority="14" operator="containsText" text="Fully Achieved">
      <formula>NOT(ISERROR(SEARCH("Fully Achieved",R79)))</formula>
    </cfRule>
  </conditionalFormatting>
  <conditionalFormatting sqref="R79:R128">
    <cfRule type="containsText" dxfId="4442" priority="2" operator="containsText" text="Deferred">
      <formula>NOT(ISERROR(SEARCH("Deferred",R79)))</formula>
    </cfRule>
    <cfRule type="containsText" dxfId="4441" priority="3" operator="containsText" text="Deleted">
      <formula>NOT(ISERROR(SEARCH("Deleted",R79)))</formula>
    </cfRule>
    <cfRule type="containsText" dxfId="4440" priority="4" operator="containsText" text="In Danger of Falling Behind Target">
      <formula>NOT(ISERROR(SEARCH("In Danger of Falling Behind Target",R79)))</formula>
    </cfRule>
    <cfRule type="containsText" dxfId="4439" priority="5" operator="containsText" text="Not yet due">
      <formula>NOT(ISERROR(SEARCH("Not yet due",R79)))</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R4:R62 R79:R128 M4:M62 M79:M128 M64:M77 R64:R77 H4:H128">
      <formula1>$A$179:$A$186</formula1>
    </dataValidation>
    <dataValidation type="list" allowBlank="1" showInputMessage="1" showErrorMessage="1" sqref="V4:V128">
      <formula1>$A$161:$A$170</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6"/>
  <sheetViews>
    <sheetView zoomScale="70" zoomScaleNormal="70" workbookViewId="0">
      <pane ySplit="2" topLeftCell="A3" activePane="bottomLeft" state="frozen"/>
      <selection pane="bottomLeft" activeCell="I5" sqref="I5"/>
    </sheetView>
  </sheetViews>
  <sheetFormatPr defaultColWidth="9.140625" defaultRowHeight="15"/>
  <cols>
    <col min="1" max="1" width="12.85546875" style="35" customWidth="1"/>
    <col min="2" max="2" width="43.5703125" style="35" customWidth="1"/>
    <col min="3" max="3" width="28.42578125" style="45" customWidth="1"/>
    <col min="4" max="10" width="26.140625" style="35" customWidth="1"/>
    <col min="11" max="14" width="9.140625" style="34" customWidth="1"/>
    <col min="15" max="15" width="16.5703125" style="34" hidden="1" customWidth="1"/>
    <col min="16" max="19" width="9.140625" style="34" customWidth="1"/>
    <col min="20" max="20" width="24.85546875" style="34" customWidth="1"/>
    <col min="21" max="25" width="9.140625" style="34" customWidth="1"/>
    <col min="26" max="46" width="9.140625" style="34"/>
    <col min="47" max="16384" width="9.140625" style="35"/>
  </cols>
  <sheetData>
    <row r="1" spans="1:50" s="226" customFormat="1" ht="24" customHeight="1" thickBot="1">
      <c r="A1" s="225" t="s">
        <v>62</v>
      </c>
      <c r="C1" s="227"/>
    </row>
    <row r="2" spans="1:50" s="197" customFormat="1" ht="61.5" thickTop="1">
      <c r="A2" s="203" t="s">
        <v>2</v>
      </c>
      <c r="B2" s="198" t="s">
        <v>0</v>
      </c>
      <c r="C2" s="198" t="s">
        <v>433</v>
      </c>
      <c r="D2" s="199" t="s">
        <v>6</v>
      </c>
      <c r="E2" s="199" t="s">
        <v>9</v>
      </c>
      <c r="F2" s="199" t="s">
        <v>7</v>
      </c>
      <c r="G2" s="199" t="s">
        <v>10</v>
      </c>
      <c r="H2" s="199" t="s">
        <v>8</v>
      </c>
      <c r="I2" s="199" t="s">
        <v>11</v>
      </c>
      <c r="J2" s="199" t="s">
        <v>12</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row>
    <row r="3" spans="1:50" s="55" customFormat="1" ht="25.5" customHeight="1">
      <c r="A3" s="191" t="s">
        <v>209</v>
      </c>
      <c r="B3" s="204"/>
      <c r="C3" s="193"/>
      <c r="D3" s="192"/>
      <c r="E3" s="192"/>
      <c r="F3" s="162"/>
      <c r="G3" s="147"/>
      <c r="H3" s="147"/>
      <c r="I3" s="147"/>
      <c r="J3" s="147"/>
      <c r="K3" s="141"/>
      <c r="L3" s="141"/>
      <c r="M3" s="141"/>
      <c r="N3" s="141"/>
      <c r="O3" s="142"/>
      <c r="P3" s="141"/>
      <c r="Q3" s="141"/>
      <c r="R3" s="141"/>
      <c r="S3" s="141"/>
      <c r="T3" s="141"/>
      <c r="U3" s="141"/>
      <c r="V3" s="141"/>
      <c r="W3" s="141"/>
      <c r="X3" s="141"/>
      <c r="Y3" s="141"/>
      <c r="Z3" s="141"/>
      <c r="AA3" s="141"/>
      <c r="AB3" s="143"/>
      <c r="AC3" s="144"/>
      <c r="AD3" s="145"/>
      <c r="AE3" s="145"/>
      <c r="AF3" s="145"/>
      <c r="AG3" s="146"/>
      <c r="AH3" s="146"/>
      <c r="AI3" s="146"/>
      <c r="AJ3" s="146"/>
      <c r="AK3" s="146"/>
      <c r="AL3" s="146"/>
      <c r="AM3" s="146"/>
      <c r="AN3" s="146"/>
      <c r="AO3" s="146"/>
      <c r="AP3" s="146"/>
      <c r="AQ3" s="146"/>
      <c r="AR3" s="146"/>
      <c r="AS3" s="146"/>
      <c r="AT3" s="146"/>
      <c r="AU3" s="146"/>
      <c r="AV3" s="146"/>
      <c r="AW3" s="146"/>
      <c r="AX3" s="146"/>
    </row>
    <row r="4" spans="1:50" ht="99.75" customHeight="1" thickBot="1">
      <c r="A4" s="187" t="str">
        <f>'1. ALL DATA'!A5</f>
        <v>VFM01</v>
      </c>
      <c r="B4" s="189" t="str">
        <f>'1. ALL DATA'!C5</f>
        <v>Set Budget for 2019/20</v>
      </c>
      <c r="C4" s="337" t="str">
        <f>'1. ALL DATA'!D5</f>
        <v>Set Budget for Council Approval
(February 2019)</v>
      </c>
      <c r="D4" s="190" t="str">
        <f>'1. ALL DATA'!H5</f>
        <v>Not yet due</v>
      </c>
      <c r="E4" s="202"/>
      <c r="F4" s="190" t="str">
        <f>'1. ALL DATA'!M5</f>
        <v>Update not Provided</v>
      </c>
      <c r="G4" s="202"/>
      <c r="H4" s="137" t="str">
        <f>'1. ALL DATA'!R5</f>
        <v>Update not Provided</v>
      </c>
      <c r="I4" s="202"/>
      <c r="J4" s="137" t="str">
        <f>'1. ALL DATA'!V5</f>
        <v>Update not provided</v>
      </c>
      <c r="O4" s="41" t="s">
        <v>79</v>
      </c>
    </row>
    <row r="5" spans="1:50" ht="99.75" customHeight="1" thickTop="1" thickBot="1">
      <c r="A5" s="187" t="str">
        <f>'1. ALL DATA'!A6</f>
        <v>VFM02</v>
      </c>
      <c r="B5" s="189" t="str">
        <f>'1. ALL DATA'!C6</f>
        <v>Statement of Accounts</v>
      </c>
      <c r="C5" s="337" t="str">
        <f>'1. ALL DATA'!D6</f>
        <v>Submit Statement of Accounts by New Statutory Deadline 
(July 2018)</v>
      </c>
      <c r="D5" s="190" t="str">
        <f>'1. ALL DATA'!H6</f>
        <v>On Track to be Achieved</v>
      </c>
      <c r="E5" s="202"/>
      <c r="F5" s="190" t="str">
        <f>'1. ALL DATA'!M6</f>
        <v>Update not Provided</v>
      </c>
      <c r="G5" s="202"/>
      <c r="H5" s="137" t="str">
        <f>'1. ALL DATA'!R6</f>
        <v>Update not Provided</v>
      </c>
      <c r="I5" s="202"/>
      <c r="J5" s="137" t="str">
        <f>'1. ALL DATA'!V6</f>
        <v>Update not provided</v>
      </c>
      <c r="O5" s="41" t="s">
        <v>80</v>
      </c>
      <c r="Y5" s="202" t="s">
        <v>227</v>
      </c>
    </row>
    <row r="6" spans="1:50" ht="99.75" customHeight="1" thickTop="1" thickBot="1">
      <c r="A6" s="187" t="str">
        <f>'1. ALL DATA'!A7</f>
        <v>VFM03</v>
      </c>
      <c r="B6" s="189" t="str">
        <f>'1. ALL DATA'!C7</f>
        <v>Responding to Significant Local Government Finance Changes and Assessing the Impact on the Council’s Financial Position</v>
      </c>
      <c r="C6" s="337" t="str">
        <f>'1. ALL DATA'!D7</f>
        <v>Activities Throughout the Year Reported in Line with the Timed Responses 
(March 2019)</v>
      </c>
      <c r="D6" s="190" t="str">
        <f>'1. ALL DATA'!H7</f>
        <v>On Track to be Achieved</v>
      </c>
      <c r="E6" s="202"/>
      <c r="F6" s="190" t="str">
        <f>'1. ALL DATA'!M7</f>
        <v>Update not Provided</v>
      </c>
      <c r="G6" s="202"/>
      <c r="H6" s="137" t="str">
        <f>'1. ALL DATA'!R7</f>
        <v>Update not Provided</v>
      </c>
      <c r="I6" s="202"/>
      <c r="J6" s="137" t="str">
        <f>'1. ALL DATA'!V7</f>
        <v>Update not provided</v>
      </c>
      <c r="O6" s="41" t="s">
        <v>81</v>
      </c>
      <c r="T6" s="200"/>
      <c r="Y6" s="343" t="s">
        <v>225</v>
      </c>
    </row>
    <row r="7" spans="1:50" ht="96" thickTop="1" thickBot="1">
      <c r="A7" s="187" t="str">
        <f>'1. ALL DATA'!A8</f>
        <v>VFM04</v>
      </c>
      <c r="B7" s="189" t="str">
        <f>'1. ALL DATA'!C8</f>
        <v xml:space="preserve">Improve Finance Awareness with Members  </v>
      </c>
      <c r="C7" s="337" t="str">
        <f>'1. ALL DATA'!D8</f>
        <v>At Least 2 Briefings Delivered to Elected Members During the Year 
(March 2019)</v>
      </c>
      <c r="D7" s="190" t="str">
        <f>'1. ALL DATA'!H8</f>
        <v>On Track to be Achieved</v>
      </c>
      <c r="E7" s="202"/>
      <c r="F7" s="190" t="str">
        <f>'1. ALL DATA'!M8</f>
        <v>Update not Provided</v>
      </c>
      <c r="G7" s="202"/>
      <c r="H7" s="137" t="str">
        <f>'1. ALL DATA'!R8</f>
        <v>Update not Provided</v>
      </c>
      <c r="I7" s="202"/>
      <c r="J7" s="137" t="str">
        <f>'1. ALL DATA'!V8</f>
        <v>Update not provided</v>
      </c>
      <c r="O7" s="42" t="s">
        <v>47</v>
      </c>
      <c r="T7" s="201" t="s">
        <v>225</v>
      </c>
    </row>
    <row r="8" spans="1:50" ht="99.75" customHeight="1" thickTop="1">
      <c r="A8" s="187" t="str">
        <f>'1. ALL DATA'!A9</f>
        <v>VFM05</v>
      </c>
      <c r="B8" s="189" t="str">
        <f>'1. ALL DATA'!C9</f>
        <v>Continuing to Improve the Value for Money of Council Services</v>
      </c>
      <c r="C8" s="337" t="str">
        <f>'1. ALL DATA'!D9</f>
        <v>Achieve Savings Targets as Stated in the Medium Term Financial Strategy 
(March 2019)</v>
      </c>
      <c r="D8" s="190" t="str">
        <f>'1. ALL DATA'!H9</f>
        <v>On Track to be Achieved</v>
      </c>
      <c r="E8" s="202"/>
      <c r="F8" s="190" t="str">
        <f>'1. ALL DATA'!M9</f>
        <v>Update not Provided</v>
      </c>
      <c r="G8" s="202"/>
      <c r="H8" s="137" t="str">
        <f>'1. ALL DATA'!R9</f>
        <v>Update not Provided</v>
      </c>
      <c r="I8" s="202"/>
      <c r="J8" s="137" t="str">
        <f>'1. ALL DATA'!V9</f>
        <v>Update not provided</v>
      </c>
      <c r="T8" s="201" t="s">
        <v>226</v>
      </c>
    </row>
    <row r="9" spans="1:50" ht="99.75" customHeight="1">
      <c r="A9" s="187" t="str">
        <f>'1. ALL DATA'!A10</f>
        <v>VFM06</v>
      </c>
      <c r="B9" s="189" t="str">
        <f>'1. ALL DATA'!C10</f>
        <v>Continuing to Improve the Value for Money of Council Services</v>
      </c>
      <c r="C9" s="337" t="str">
        <f>'1. ALL DATA'!D10</f>
        <v>Conduct Budget Consultation 
(September 2018)</v>
      </c>
      <c r="D9" s="190" t="str">
        <f>'1. ALL DATA'!H10</f>
        <v>On Track to be Achieved</v>
      </c>
      <c r="E9" s="202"/>
      <c r="F9" s="190" t="str">
        <f>'1. ALL DATA'!M10</f>
        <v>Update not Provided</v>
      </c>
      <c r="G9" s="202"/>
      <c r="H9" s="137" t="str">
        <f>'1. ALL DATA'!R10</f>
        <v>Update not Provided</v>
      </c>
      <c r="I9" s="202"/>
      <c r="J9" s="137" t="str">
        <f>'1. ALL DATA'!V10</f>
        <v>Update not provided</v>
      </c>
      <c r="T9" s="201" t="s">
        <v>227</v>
      </c>
    </row>
    <row r="10" spans="1:50" ht="99.75" customHeight="1">
      <c r="A10" s="187" t="str">
        <f>'1. ALL DATA'!A11</f>
        <v>VFM07</v>
      </c>
      <c r="B10" s="189" t="str">
        <f>'1. ALL DATA'!C11</f>
        <v>Continuing to Improve the Value for Money of Council Services</v>
      </c>
      <c r="C10" s="337" t="str">
        <f>'1. ALL DATA'!D11</f>
        <v>Review Payment of Fees for the Independent Remuneration Panel 
(March 2019)</v>
      </c>
      <c r="D10" s="190" t="str">
        <f>'1. ALL DATA'!H11</f>
        <v>Not yet due</v>
      </c>
      <c r="E10" s="202"/>
      <c r="F10" s="190" t="str">
        <f>'1. ALL DATA'!M11</f>
        <v>Update not Provided</v>
      </c>
      <c r="G10" s="202"/>
      <c r="H10" s="137" t="str">
        <f>'1. ALL DATA'!R11</f>
        <v>Update not Provided</v>
      </c>
      <c r="I10" s="202"/>
      <c r="J10" s="137" t="str">
        <f>'1. ALL DATA'!V11</f>
        <v>Update not provided</v>
      </c>
    </row>
    <row r="11" spans="1:50" ht="99.75" customHeight="1">
      <c r="A11" s="187" t="str">
        <f>'1. ALL DATA'!A12</f>
        <v>VFM08</v>
      </c>
      <c r="B11" s="189" t="str">
        <f>'1. ALL DATA'!C12</f>
        <v>Continuing to Improve the Value for Money of Council Services</v>
      </c>
      <c r="C11" s="337" t="str">
        <f>'1. ALL DATA'!D12</f>
        <v>90% Satisfaction with the Corporate Contribution to the Strategic Leisure Management Project 
(March 2019)</v>
      </c>
      <c r="D11" s="190" t="str">
        <f>'1. ALL DATA'!H12</f>
        <v>Not yet due</v>
      </c>
      <c r="E11" s="202"/>
      <c r="F11" s="190" t="str">
        <f>'1. ALL DATA'!M12</f>
        <v>Update not Provided</v>
      </c>
      <c r="G11" s="202"/>
      <c r="H11" s="137" t="str">
        <f>'1. ALL DATA'!R12</f>
        <v>Update not Provided</v>
      </c>
      <c r="I11" s="202"/>
      <c r="J11" s="137" t="str">
        <f>'1. ALL DATA'!V12</f>
        <v>Update not provided</v>
      </c>
    </row>
    <row r="12" spans="1:50" ht="99.75" customHeight="1">
      <c r="A12" s="187" t="str">
        <f>'1. ALL DATA'!A13</f>
        <v>VFM09</v>
      </c>
      <c r="B12" s="189" t="str">
        <f>'1. ALL DATA'!C13</f>
        <v>Continuing to Improve the Value for Money of Council Services</v>
      </c>
      <c r="C12" s="337" t="str">
        <f>'1. ALL DATA'!D13</f>
        <v>90% Satisfaction with the Corporate Contribution to the Accommodation Move Project 
(March 2019)</v>
      </c>
      <c r="D12" s="190" t="str">
        <f>'1. ALL DATA'!H13</f>
        <v>Not yet due</v>
      </c>
      <c r="E12" s="202"/>
      <c r="F12" s="190" t="str">
        <f>'1. ALL DATA'!M13</f>
        <v>Update not Provided</v>
      </c>
      <c r="G12" s="202"/>
      <c r="H12" s="137" t="str">
        <f>'1. ALL DATA'!R13</f>
        <v>Update not Provided</v>
      </c>
      <c r="I12" s="202"/>
      <c r="J12" s="137" t="str">
        <f>'1. ALL DATA'!V13</f>
        <v>Update not provided</v>
      </c>
    </row>
    <row r="13" spans="1:50" ht="99.75" customHeight="1">
      <c r="A13" s="187" t="str">
        <f>'1. ALL DATA'!A14</f>
        <v>VFM10</v>
      </c>
      <c r="B13" s="189" t="str">
        <f>'1. ALL DATA'!C14</f>
        <v>Providing a Secure Virtual Working Environment and Raising Awareness with Elected Members</v>
      </c>
      <c r="C13" s="337" t="str">
        <f>'1. ALL DATA'!D14</f>
        <v>Security Arrangements to Meet Requirements of PSN (or Replacement) / PCIDSS and Member Briefing Undertaken 
(March 2019)</v>
      </c>
      <c r="D13" s="190" t="str">
        <f>'1. ALL DATA'!H14</f>
        <v>On Track to be Achieved</v>
      </c>
      <c r="E13" s="202"/>
      <c r="F13" s="190" t="str">
        <f>'1. ALL DATA'!M14</f>
        <v>Update not Provided</v>
      </c>
      <c r="G13" s="202"/>
      <c r="H13" s="137" t="str">
        <f>'1. ALL DATA'!R14</f>
        <v>Update not Provided</v>
      </c>
      <c r="I13" s="201"/>
      <c r="J13" s="137" t="str">
        <f>'1. ALL DATA'!V14</f>
        <v>Update not provided</v>
      </c>
    </row>
    <row r="14" spans="1:50" ht="99.75" customHeight="1">
      <c r="A14" s="187" t="str">
        <f>'1. ALL DATA'!A15</f>
        <v>VFM11</v>
      </c>
      <c r="B14" s="189" t="str">
        <f>'1. ALL DATA'!C15</f>
        <v>Increasing Staffing Availability Through Reduced Sickness</v>
      </c>
      <c r="C14" s="337" t="str">
        <f>'1. ALL DATA'!D15</f>
        <v>Short Term Sickness Days Average: 2.95 days</v>
      </c>
      <c r="D14" s="190" t="str">
        <f>'1. ALL DATA'!H15</f>
        <v>On Track to be Achieved</v>
      </c>
      <c r="E14" s="202"/>
      <c r="F14" s="190" t="str">
        <f>'1. ALL DATA'!M15</f>
        <v>Update not Provided</v>
      </c>
      <c r="G14" s="202"/>
      <c r="H14" s="137" t="str">
        <f>'1. ALL DATA'!R15</f>
        <v>Update not Provided</v>
      </c>
      <c r="I14" s="202"/>
      <c r="J14" s="137" t="str">
        <f>'1. ALL DATA'!V15</f>
        <v>Update not provided</v>
      </c>
    </row>
    <row r="15" spans="1:50" ht="99.75" customHeight="1">
      <c r="A15" s="187" t="str">
        <f>'1. ALL DATA'!A16</f>
        <v>VFM12</v>
      </c>
      <c r="B15" s="189" t="str">
        <f>'1. ALL DATA'!C16</f>
        <v>Continuing to Meet Public Sector Equality Duties</v>
      </c>
      <c r="C15" s="337" t="str">
        <f>'1. ALL DATA'!D16</f>
        <v>Review of Single Equality Scheme Complete
(July 2018)</v>
      </c>
      <c r="D15" s="190" t="str">
        <f>'1. ALL DATA'!H16</f>
        <v>On Track to be Achieved</v>
      </c>
      <c r="E15" s="202"/>
      <c r="F15" s="190" t="str">
        <f>'1. ALL DATA'!M16</f>
        <v>Update not Provided</v>
      </c>
      <c r="G15" s="202"/>
      <c r="H15" s="137" t="str">
        <f>'1. ALL DATA'!R16</f>
        <v>Update not Provided</v>
      </c>
      <c r="I15" s="202"/>
      <c r="J15" s="137" t="str">
        <f>'1. ALL DATA'!V16</f>
        <v>Update not provided</v>
      </c>
    </row>
    <row r="16" spans="1:50" ht="99.75" customHeight="1">
      <c r="A16" s="187" t="str">
        <f>'1. ALL DATA'!A17</f>
        <v>VFM13</v>
      </c>
      <c r="B16" s="189" t="str">
        <f>'1. ALL DATA'!C17</f>
        <v>Improve On The Average Time To Pay Creditors</v>
      </c>
      <c r="C16" s="337" t="str">
        <f>'1. ALL DATA'!D17</f>
        <v>Average Time to Pay Creditors: 
13 days</v>
      </c>
      <c r="D16" s="190" t="str">
        <f>'1. ALL DATA'!H17</f>
        <v>On Track to be Achieved</v>
      </c>
      <c r="E16" s="202"/>
      <c r="F16" s="190" t="str">
        <f>'1. ALL DATA'!M17</f>
        <v>Update not Provided</v>
      </c>
      <c r="G16" s="202"/>
      <c r="H16" s="137" t="str">
        <f>'1. ALL DATA'!R17</f>
        <v>Update not Provided</v>
      </c>
      <c r="I16" s="202"/>
      <c r="J16" s="137" t="str">
        <f>'1. ALL DATA'!V17</f>
        <v>Update not provided</v>
      </c>
    </row>
    <row r="17" spans="1:10" ht="99.75" customHeight="1">
      <c r="A17" s="187" t="str">
        <f>'1. ALL DATA'!A18</f>
        <v>VFM14</v>
      </c>
      <c r="B17" s="189" t="str">
        <f>'1. ALL DATA'!C18</f>
        <v xml:space="preserve">Legal and Assets </v>
      </c>
      <c r="C17" s="337" t="str">
        <f>'1. ALL DATA'!D18</f>
        <v>Introduce the Policies and Procedures Necessary to Ensure Compliance with the General Data Protection Regulations 
(May 2018)</v>
      </c>
      <c r="D17" s="190" t="str">
        <f>'1. ALL DATA'!H18</f>
        <v>Fully Achieved</v>
      </c>
      <c r="E17" s="202"/>
      <c r="F17" s="190" t="str">
        <f>'1. ALL DATA'!M18</f>
        <v>Update not Provided</v>
      </c>
      <c r="G17" s="202"/>
      <c r="H17" s="137" t="str">
        <f>'1. ALL DATA'!R18</f>
        <v>Update not Provided</v>
      </c>
      <c r="I17" s="202"/>
      <c r="J17" s="137" t="str">
        <f>'1. ALL DATA'!V18</f>
        <v>Update not provided</v>
      </c>
    </row>
    <row r="18" spans="1:10" ht="99.75" customHeight="1">
      <c r="A18" s="187" t="str">
        <f>'1. ALL DATA'!A19</f>
        <v>VFM15</v>
      </c>
      <c r="B18" s="189" t="str">
        <f>'1. ALL DATA'!C19</f>
        <v xml:space="preserve">Legal and Assets </v>
      </c>
      <c r="C18" s="337" t="str">
        <f>'1. ALL DATA'!D19</f>
        <v>Condition Survey Commissioned in Respect of the Canal Street Industrial Units 
(October 2018)</v>
      </c>
      <c r="D18" s="190" t="str">
        <f>'1. ALL DATA'!H19</f>
        <v>On Track to be Achieved</v>
      </c>
      <c r="E18" s="202"/>
      <c r="F18" s="190" t="str">
        <f>'1. ALL DATA'!M19</f>
        <v>Update not Provided</v>
      </c>
      <c r="G18" s="202"/>
      <c r="H18" s="137" t="str">
        <f>'1. ALL DATA'!R19</f>
        <v>Update not Provided</v>
      </c>
      <c r="I18" s="202"/>
      <c r="J18" s="137" t="str">
        <f>'1. ALL DATA'!V19</f>
        <v>Update not provided</v>
      </c>
    </row>
    <row r="19" spans="1:10" ht="99.75" customHeight="1">
      <c r="A19" s="187" t="str">
        <f>'1. ALL DATA'!A20</f>
        <v>VFM16</v>
      </c>
      <c r="B19" s="189" t="str">
        <f>'1. ALL DATA'!C20</f>
        <v>Leisure and Cultural Service Delivery Review</v>
      </c>
      <c r="C19" s="337" t="str">
        <f>'1. ALL DATA'!D20</f>
        <v>Progress the Project in Line With Key Milestones, Providing Quarterly Updates 
(March 2019)</v>
      </c>
      <c r="D19" s="190" t="str">
        <f>'1. ALL DATA'!H20</f>
        <v>On Track to be Achieved</v>
      </c>
      <c r="E19" s="202"/>
      <c r="F19" s="190" t="str">
        <f>'1. ALL DATA'!M20</f>
        <v>Update not Provided</v>
      </c>
      <c r="G19" s="202"/>
      <c r="H19" s="137" t="str">
        <f>'1. ALL DATA'!R20</f>
        <v>Update not Provided</v>
      </c>
      <c r="I19" s="202"/>
      <c r="J19" s="137" t="str">
        <f>'1. ALL DATA'!V20</f>
        <v>Update not provided</v>
      </c>
    </row>
    <row r="20" spans="1:10" ht="99.75" customHeight="1">
      <c r="A20" s="187" t="str">
        <f>'1. ALL DATA'!A21</f>
        <v>VFM17</v>
      </c>
      <c r="B20" s="189" t="str">
        <f>'1. ALL DATA'!C21</f>
        <v>Leisure and Cultural Service Delivery Review</v>
      </c>
      <c r="C20" s="337" t="str">
        <f>'1. ALL DATA'!D21</f>
        <v>Establish a Contracts and Strategic Leisure Team 
(September 2018)</v>
      </c>
      <c r="D20" s="190" t="str">
        <f>'1. ALL DATA'!H21</f>
        <v>Not yet due</v>
      </c>
      <c r="E20" s="202"/>
      <c r="F20" s="190" t="str">
        <f>'1. ALL DATA'!M21</f>
        <v>Update not Provided</v>
      </c>
      <c r="G20" s="202"/>
      <c r="H20" s="137" t="str">
        <f>'1. ALL DATA'!R21</f>
        <v>Update not Provided</v>
      </c>
      <c r="I20" s="202"/>
      <c r="J20" s="137" t="str">
        <f>'1. ALL DATA'!V21</f>
        <v>Update not provided</v>
      </c>
    </row>
    <row r="21" spans="1:10" ht="99.75" customHeight="1">
      <c r="A21" s="187" t="str">
        <f>'1. ALL DATA'!A22</f>
        <v>VFM18</v>
      </c>
      <c r="B21" s="189" t="str">
        <f>'1. ALL DATA'!C22</f>
        <v>Leisure and Cultural Service Delivery Review</v>
      </c>
      <c r="C21" s="337" t="str">
        <f>'1. ALL DATA'!D22</f>
        <v>Commence the Monitoring of the Delivery of Cultural Services in Line With the Agreed Contract(s) 
(Quarter 3 2018/19)</v>
      </c>
      <c r="D21" s="190" t="str">
        <f>'1. ALL DATA'!H22</f>
        <v>Not yet due</v>
      </c>
      <c r="E21" s="202"/>
      <c r="F21" s="190" t="str">
        <f>'1. ALL DATA'!M22</f>
        <v>Update not Provided</v>
      </c>
      <c r="G21" s="202"/>
      <c r="H21" s="137" t="str">
        <f>'1. ALL DATA'!R22</f>
        <v>Update not Provided</v>
      </c>
      <c r="I21" s="202"/>
      <c r="J21" s="137" t="str">
        <f>'1. ALL DATA'!V22</f>
        <v>Update not provided</v>
      </c>
    </row>
    <row r="22" spans="1:10" ht="99.75" customHeight="1">
      <c r="A22" s="187" t="str">
        <f>'1. ALL DATA'!A23</f>
        <v>VFM19</v>
      </c>
      <c r="B22" s="189" t="str">
        <f>'1. ALL DATA'!C23</f>
        <v xml:space="preserve">Improve Awareness of ESBC Venues and Initiatives </v>
      </c>
      <c r="C22" s="337" t="str">
        <f>'1. ALL DATA'!D23</f>
        <v>Deliver a Minimum of 2 Town Centre Events in Conjunction With Local Partners 
(October 2018)</v>
      </c>
      <c r="D22" s="190" t="str">
        <f>'1. ALL DATA'!H23</f>
        <v>On Track to be Achieved</v>
      </c>
      <c r="E22" s="202"/>
      <c r="F22" s="190" t="str">
        <f>'1. ALL DATA'!M23</f>
        <v>Update not Provided</v>
      </c>
      <c r="G22" s="202"/>
      <c r="H22" s="137" t="str">
        <f>'1. ALL DATA'!R23</f>
        <v>Update not Provided</v>
      </c>
      <c r="I22" s="202"/>
      <c r="J22" s="137" t="str">
        <f>'1. ALL DATA'!V23</f>
        <v>Update not provided</v>
      </c>
    </row>
    <row r="23" spans="1:10" ht="99.75" customHeight="1">
      <c r="A23" s="187" t="str">
        <f>'1. ALL DATA'!A24</f>
        <v>VFM20</v>
      </c>
      <c r="B23" s="189" t="str">
        <f>'1. ALL DATA'!C24</f>
        <v>Improve Awareness of ESBC Venues and Initiatives</v>
      </c>
      <c r="C23" s="337" t="str">
        <f>'1. ALL DATA'!D24</f>
        <v>Attend a Minimum of 4 “Outreach” Days (1 Per Quarter) to Raise the Profile of the Council’s Services</v>
      </c>
      <c r="D23" s="190" t="str">
        <f>'1. ALL DATA'!H24</f>
        <v>On Track to be Achieved</v>
      </c>
      <c r="E23" s="202"/>
      <c r="F23" s="190" t="str">
        <f>'1. ALL DATA'!M24</f>
        <v>Update not Provided</v>
      </c>
      <c r="G23" s="202"/>
      <c r="H23" s="137" t="str">
        <f>'1. ALL DATA'!R24</f>
        <v>Update not Provided</v>
      </c>
      <c r="I23" s="202"/>
      <c r="J23" s="137" t="str">
        <f>'1. ALL DATA'!V24</f>
        <v>Update not provided</v>
      </c>
    </row>
    <row r="24" spans="1:10" ht="99.75" customHeight="1">
      <c r="A24" s="187" t="str">
        <f>'1. ALL DATA'!A25</f>
        <v>VFM21</v>
      </c>
      <c r="B24" s="189" t="str">
        <f>'1. ALL DATA'!C25</f>
        <v xml:space="preserve">Improvements to the Brewhouse Facilities </v>
      </c>
      <c r="C24" s="337" t="str">
        <f>'1. ALL DATA'!D25</f>
        <v>Investigate The Feasibility Of Securing External Funding To Further Develop And Improve The Brewhouse Facilities
(July 2018)</v>
      </c>
      <c r="D24" s="190" t="str">
        <f>'1. ALL DATA'!H25</f>
        <v>On Track to be Achieved</v>
      </c>
      <c r="E24" s="344"/>
      <c r="F24" s="190" t="str">
        <f>'1. ALL DATA'!M25</f>
        <v>Update not Provided</v>
      </c>
      <c r="G24" s="202"/>
      <c r="H24" s="137" t="str">
        <f>'1. ALL DATA'!R25</f>
        <v>Update not Provided</v>
      </c>
      <c r="I24" s="202"/>
      <c r="J24" s="137" t="str">
        <f>'1. ALL DATA'!V25</f>
        <v>Update not provided</v>
      </c>
    </row>
    <row r="25" spans="1:10" ht="99.75" customHeight="1">
      <c r="A25" s="187" t="str">
        <f>'1. ALL DATA'!A26</f>
        <v>VFM22</v>
      </c>
      <c r="B25" s="189" t="str">
        <f>'1. ALL DATA'!C26</f>
        <v>Improve Efficiency in Repairs, Maintenance and Adaptation Works Procurement</v>
      </c>
      <c r="C25" s="337" t="str">
        <f>'1. ALL DATA'!D26</f>
        <v>New Contract With an External Building Services Contractor Commences
(June 2018)</v>
      </c>
      <c r="D25" s="190" t="str">
        <f>'1. ALL DATA'!H26</f>
        <v>Fully Achieved</v>
      </c>
      <c r="E25" s="202"/>
      <c r="F25" s="190" t="str">
        <f>'1. ALL DATA'!M26</f>
        <v>Update not Provided</v>
      </c>
      <c r="G25" s="202"/>
      <c r="H25" s="137" t="str">
        <f>'1. ALL DATA'!R26</f>
        <v>Update not Provided</v>
      </c>
      <c r="I25" s="202"/>
      <c r="J25" s="137" t="str">
        <f>'1. ALL DATA'!V26</f>
        <v>Update not provided</v>
      </c>
    </row>
    <row r="26" spans="1:10" ht="99.75" customHeight="1">
      <c r="A26" s="187" t="str">
        <f>'1. ALL DATA'!A27</f>
        <v>VFM23</v>
      </c>
      <c r="B26" s="189" t="str">
        <f>'1. ALL DATA'!C27</f>
        <v>Maintaining a Strong Building Consultancy Service</v>
      </c>
      <c r="C26" s="337" t="str">
        <f>'1. ALL DATA'!D27</f>
        <v>Ensuring Site Inspections are Undertaken Within 1 Day of Notification:
95%</v>
      </c>
      <c r="D26" s="190" t="str">
        <f>'1. ALL DATA'!H27</f>
        <v>On Track to be Achieved</v>
      </c>
      <c r="E26" s="202"/>
      <c r="F26" s="190" t="str">
        <f>'1. ALL DATA'!M27</f>
        <v>Update not Provided</v>
      </c>
      <c r="G26" s="202"/>
      <c r="H26" s="137" t="str">
        <f>'1. ALL DATA'!R27</f>
        <v>Update not Provided</v>
      </c>
      <c r="I26" s="202"/>
      <c r="J26" s="137" t="str">
        <f>'1. ALL DATA'!V27</f>
        <v>Update not provided</v>
      </c>
    </row>
    <row r="27" spans="1:10" ht="99.75" customHeight="1">
      <c r="A27" s="187" t="str">
        <f>'1. ALL DATA'!A28</f>
        <v>VFM24</v>
      </c>
      <c r="B27" s="189" t="str">
        <f>'1. ALL DATA'!C28</f>
        <v>Maintaining A Strong Building Consultancy Service</v>
      </c>
      <c r="C27" s="337" t="str">
        <f>'1. ALL DATA'!D28</f>
        <v>Identify a Mechanism for Monitoring Customer Satisfaction and Establish Baseline Level
(March 2019)</v>
      </c>
      <c r="D27" s="190" t="str">
        <f>'1. ALL DATA'!H28</f>
        <v>On Track to be Achieved</v>
      </c>
      <c r="E27" s="202"/>
      <c r="F27" s="190" t="str">
        <f>'1. ALL DATA'!M28</f>
        <v>Update not Provided</v>
      </c>
      <c r="G27" s="201"/>
      <c r="H27" s="137" t="str">
        <f>'1. ALL DATA'!R28</f>
        <v>Update not Provided</v>
      </c>
      <c r="I27" s="202"/>
      <c r="J27" s="137" t="str">
        <f>'1. ALL DATA'!V28</f>
        <v>Update not provided</v>
      </c>
    </row>
    <row r="28" spans="1:10" ht="99.75" customHeight="1">
      <c r="A28" s="187" t="str">
        <f>'1. ALL DATA'!A29</f>
        <v>VFM25</v>
      </c>
      <c r="B28" s="189" t="str">
        <f>'1. ALL DATA'!C29</f>
        <v xml:space="preserve">Smarter Working Initiatives </v>
      </c>
      <c r="C28" s="337" t="str">
        <f>'1. ALL DATA'!D29</f>
        <v>Review Smarter Waste Collection Business Plan 
(November 2018)</v>
      </c>
      <c r="D28" s="190" t="str">
        <f>'1. ALL DATA'!H29</f>
        <v>On Track to be Achieved</v>
      </c>
      <c r="E28" s="202"/>
      <c r="F28" s="190" t="str">
        <f>'1. ALL DATA'!M29</f>
        <v>Update not Provided</v>
      </c>
      <c r="G28" s="202"/>
      <c r="H28" s="137" t="str">
        <f>'1. ALL DATA'!R29</f>
        <v>Update not Provided</v>
      </c>
      <c r="I28" s="202"/>
      <c r="J28" s="137" t="str">
        <f>'1. ALL DATA'!V29</f>
        <v>Update not provided</v>
      </c>
    </row>
    <row r="29" spans="1:10" ht="99.75" customHeight="1">
      <c r="A29" s="187" t="str">
        <f>'1. ALL DATA'!A30</f>
        <v>VFM26</v>
      </c>
      <c r="B29" s="189" t="str">
        <f>'1. ALL DATA'!C30</f>
        <v>Smarter Working Initiatives</v>
      </c>
      <c r="C29" s="337" t="str">
        <f>'1. ALL DATA'!D30</f>
        <v>Review of Street Cleaning Operations Complete
(January 2019)</v>
      </c>
      <c r="D29" s="190" t="str">
        <f>'1. ALL DATA'!H30</f>
        <v>Not yet due</v>
      </c>
      <c r="E29" s="344"/>
      <c r="F29" s="190" t="str">
        <f>'1. ALL DATA'!M30</f>
        <v>Update not Provided</v>
      </c>
      <c r="G29" s="202"/>
      <c r="H29" s="137" t="str">
        <f>'1. ALL DATA'!R30</f>
        <v>Update not Provided</v>
      </c>
      <c r="I29" s="202"/>
      <c r="J29" s="137" t="str">
        <f>'1. ALL DATA'!V30</f>
        <v>Update not provided</v>
      </c>
    </row>
    <row r="30" spans="1:10" ht="99.75" customHeight="1">
      <c r="A30" s="187" t="str">
        <f>'1. ALL DATA'!A31</f>
        <v>VFM27</v>
      </c>
      <c r="B30" s="189" t="str">
        <f>'1. ALL DATA'!C31</f>
        <v>Smarter Working Initiatives</v>
      </c>
      <c r="C30" s="337" t="str">
        <f>'1. ALL DATA'!D31</f>
        <v>Review Public Toilet Provision
(April 2018)</v>
      </c>
      <c r="D30" s="190" t="str">
        <f>'1. ALL DATA'!H31</f>
        <v>Fully Achieved</v>
      </c>
      <c r="E30" s="344"/>
      <c r="F30" s="190" t="str">
        <f>'1. ALL DATA'!M31</f>
        <v>Update not Provided</v>
      </c>
      <c r="G30" s="344"/>
      <c r="H30" s="137" t="str">
        <f>'1. ALL DATA'!R31</f>
        <v>Update not Provided</v>
      </c>
      <c r="I30" s="202"/>
      <c r="J30" s="137" t="str">
        <f>'1. ALL DATA'!V31</f>
        <v>Update not provided</v>
      </c>
    </row>
    <row r="31" spans="1:10" ht="99.75" customHeight="1">
      <c r="A31" s="187" t="str">
        <f>'1. ALL DATA'!A32</f>
        <v>VFM28</v>
      </c>
      <c r="B31" s="189" t="str">
        <f>'1. ALL DATA'!C32</f>
        <v>Minimise The Number Of Missed Bin Collections</v>
      </c>
      <c r="C31" s="337" t="str">
        <f>'1. ALL DATA'!D32</f>
        <v>1.5 missed bins per 10,000 collections</v>
      </c>
      <c r="D31" s="190" t="str">
        <f>'1. ALL DATA'!H32</f>
        <v>Off Target</v>
      </c>
      <c r="E31" s="344"/>
      <c r="F31" s="190" t="str">
        <f>'1. ALL DATA'!M32</f>
        <v>Update not Provided</v>
      </c>
      <c r="G31" s="202"/>
      <c r="H31" s="137" t="str">
        <f>'1. ALL DATA'!R32</f>
        <v>Update not Provided</v>
      </c>
      <c r="I31" s="202"/>
      <c r="J31" s="137" t="str">
        <f>'1. ALL DATA'!V32</f>
        <v>Update not provided</v>
      </c>
    </row>
    <row r="32" spans="1:10" ht="99.75" customHeight="1">
      <c r="A32" s="187" t="str">
        <f>'1. ALL DATA'!A33</f>
        <v>VFM29</v>
      </c>
      <c r="B32" s="189" t="str">
        <f>'1. ALL DATA'!C33</f>
        <v>Deliver A High Quality Environmental Service</v>
      </c>
      <c r="C32" s="337" t="str">
        <f>'1. ALL DATA'!D33</f>
        <v>Resolve 100% of Customer Requests for Repaired or Replacement Bin Requests Within 5 Working Days 
(March 2019)</v>
      </c>
      <c r="D32" s="190" t="str">
        <f>'1. ALL DATA'!H33</f>
        <v>On Track to be Achieved</v>
      </c>
      <c r="E32" s="202"/>
      <c r="F32" s="190" t="str">
        <f>'1. ALL DATA'!M33</f>
        <v>Update not Provided</v>
      </c>
      <c r="G32" s="202"/>
      <c r="H32" s="137" t="str">
        <f>'1. ALL DATA'!R33</f>
        <v>Update not Provided</v>
      </c>
      <c r="I32" s="202"/>
      <c r="J32" s="137" t="str">
        <f>'1. ALL DATA'!V33</f>
        <v>Update not provided</v>
      </c>
    </row>
    <row r="33" spans="1:10" ht="99.75" customHeight="1">
      <c r="A33" s="187" t="str">
        <f>'1. ALL DATA'!A34</f>
        <v>VFM30</v>
      </c>
      <c r="B33" s="189" t="str">
        <f>'1. ALL DATA'!C34</f>
        <v xml:space="preserve">Work In Partnership To Minimise Costs And Maximise Waste And Recycling Opportunities </v>
      </c>
      <c r="C33" s="337" t="str">
        <f>'1. ALL DATA'!D34</f>
        <v>2 Performance Reports Per Year on JWMB / Partnership Working</v>
      </c>
      <c r="D33" s="190" t="str">
        <f>'1. ALL DATA'!H34</f>
        <v>Not yet due</v>
      </c>
      <c r="E33" s="344"/>
      <c r="F33" s="190" t="str">
        <f>'1. ALL DATA'!M34</f>
        <v>Update not Provided</v>
      </c>
      <c r="G33" s="202"/>
      <c r="H33" s="137" t="str">
        <f>'1. ALL DATA'!R34</f>
        <v>Update not Provided</v>
      </c>
      <c r="I33" s="202"/>
      <c r="J33" s="137" t="str">
        <f>'1. ALL DATA'!V34</f>
        <v>Update not provided</v>
      </c>
    </row>
    <row r="34" spans="1:10" ht="99.75" customHeight="1">
      <c r="A34" s="187" t="str">
        <f>'1. ALL DATA'!A35</f>
        <v>VFM31</v>
      </c>
      <c r="B34" s="189" t="str">
        <f>'1. ALL DATA'!C35</f>
        <v xml:space="preserve">Improve Planning Awareness with Members  </v>
      </c>
      <c r="C34" s="337" t="str">
        <f>'1. ALL DATA'!D35</f>
        <v>At Least 2 Briefings Delivered to Elected Members During the Year 
(March 2019)</v>
      </c>
      <c r="D34" s="190" t="str">
        <f>'1. ALL DATA'!H35</f>
        <v>On Track to be Achieved</v>
      </c>
      <c r="E34" s="344"/>
      <c r="F34" s="190" t="str">
        <f>'1. ALL DATA'!M35</f>
        <v>Update not Provided</v>
      </c>
      <c r="G34" s="202"/>
      <c r="H34" s="137" t="str">
        <f>'1. ALL DATA'!R35</f>
        <v>Update not Provided</v>
      </c>
      <c r="I34" s="202"/>
      <c r="J34" s="137" t="str">
        <f>'1. ALL DATA'!V35</f>
        <v>Update not provided</v>
      </c>
    </row>
    <row r="35" spans="1:10" ht="99.75" customHeight="1">
      <c r="A35" s="187" t="str">
        <f>'1. ALL DATA'!A36</f>
        <v>VFM32</v>
      </c>
      <c r="B35" s="189" t="str">
        <f>'1. ALL DATA'!C36</f>
        <v>Continue to Develop SMARTER Working Practices for Planning</v>
      </c>
      <c r="C35" s="337" t="str">
        <f>'1. ALL DATA'!D36</f>
        <v>Introduce the New Charging Regime 
(April 2018)</v>
      </c>
      <c r="D35" s="190" t="str">
        <f>'1. ALL DATA'!H36</f>
        <v>Fully Achieved</v>
      </c>
      <c r="E35" s="202"/>
      <c r="F35" s="190" t="str">
        <f>'1. ALL DATA'!M36</f>
        <v>Update not Provided</v>
      </c>
      <c r="G35" s="202"/>
      <c r="H35" s="137" t="str">
        <f>'1. ALL DATA'!R36</f>
        <v>Update not Provided</v>
      </c>
      <c r="I35" s="202"/>
      <c r="J35" s="137" t="str">
        <f>'1. ALL DATA'!V36</f>
        <v>Update not provided</v>
      </c>
    </row>
    <row r="36" spans="1:10" ht="99.75" customHeight="1">
      <c r="A36" s="187" t="str">
        <f>'1. ALL DATA'!A37</f>
        <v>VFM33</v>
      </c>
      <c r="B36" s="189" t="str">
        <f>'1. ALL DATA'!C37</f>
        <v>Continue to Develop SMARTER Working Practices for Planning</v>
      </c>
      <c r="C36" s="337" t="str">
        <f>'1. ALL DATA'!D37</f>
        <v>Seek to Identify Any Other Commercialisation Opportunities 
(December 2018)</v>
      </c>
      <c r="D36" s="190" t="str">
        <f>'1. ALL DATA'!H37</f>
        <v>Not yet due</v>
      </c>
      <c r="E36" s="344"/>
      <c r="F36" s="190" t="str">
        <f>'1. ALL DATA'!M37</f>
        <v>Update not Provided</v>
      </c>
      <c r="G36" s="202"/>
      <c r="H36" s="137" t="str">
        <f>'1. ALL DATA'!R37</f>
        <v>Update not Provided</v>
      </c>
      <c r="I36" s="202"/>
      <c r="J36" s="137" t="str">
        <f>'1. ALL DATA'!V37</f>
        <v>Update not provided</v>
      </c>
    </row>
    <row r="37" spans="1:10" ht="99.75" customHeight="1">
      <c r="A37" s="187" t="str">
        <f>'1. ALL DATA'!A38</f>
        <v>VFM34</v>
      </c>
      <c r="B37" s="189" t="str">
        <f>'1. ALL DATA'!C38</f>
        <v>Continue to Develop SMARTER Working Practices for Planning</v>
      </c>
      <c r="C37" s="337" t="str">
        <f>'1. ALL DATA'!D38</f>
        <v>Investigate and Report on the use of Permission in Principle (PiP) 
(September 2018)</v>
      </c>
      <c r="D37" s="190" t="str">
        <f>'1. ALL DATA'!H38</f>
        <v>On Track to be Achieved</v>
      </c>
      <c r="E37" s="344"/>
      <c r="F37" s="190" t="str">
        <f>'1. ALL DATA'!M38</f>
        <v>Update not Provided</v>
      </c>
      <c r="G37" s="202"/>
      <c r="H37" s="137" t="str">
        <f>'1. ALL DATA'!R38</f>
        <v>Update not Provided</v>
      </c>
      <c r="I37" s="202"/>
      <c r="J37" s="137" t="str">
        <f>'1. ALL DATA'!V38</f>
        <v>Update not provided</v>
      </c>
    </row>
    <row r="38" spans="1:10" ht="99.75" customHeight="1">
      <c r="A38" s="187" t="str">
        <f>'1. ALL DATA'!A39</f>
        <v>VFM35</v>
      </c>
      <c r="B38" s="189" t="str">
        <f>'1. ALL DATA'!C39</f>
        <v>Continue to Develop SMARTER Working Practices for Planning</v>
      </c>
      <c r="C38" s="337" t="str">
        <f>'1. ALL DATA'!D39</f>
        <v>Digitised Planning Information Progress Report
(March 2019)</v>
      </c>
      <c r="D38" s="190" t="str">
        <f>'1. ALL DATA'!H39</f>
        <v>Not yet due</v>
      </c>
      <c r="E38" s="202"/>
      <c r="F38" s="190" t="str">
        <f>'1. ALL DATA'!M39</f>
        <v>Update not Provided</v>
      </c>
      <c r="G38" s="202"/>
      <c r="H38" s="137" t="str">
        <f>'1. ALL DATA'!R39</f>
        <v>Update not Provided</v>
      </c>
      <c r="I38" s="202"/>
      <c r="J38" s="137" t="str">
        <f>'1. ALL DATA'!V39</f>
        <v>Update not provided</v>
      </c>
    </row>
    <row r="39" spans="1:10" ht="99.75" customHeight="1">
      <c r="A39" s="187" t="str">
        <f>'1. ALL DATA'!A40</f>
        <v>VFM36</v>
      </c>
      <c r="B39" s="189" t="str">
        <f>'1. ALL DATA'!C40</f>
        <v>Improve Value for Money in Environmental Health Activities</v>
      </c>
      <c r="C39" s="337" t="str">
        <f>'1. ALL DATA'!D40</f>
        <v>Introduce a Charging Policy for Requested FHRS Re-Inspections and Food Safety Advice to Businesses
(June 2018)</v>
      </c>
      <c r="D39" s="190" t="str">
        <f>'1. ALL DATA'!H40</f>
        <v>Fully Achieved</v>
      </c>
      <c r="E39" s="344"/>
      <c r="F39" s="190" t="str">
        <f>'1. ALL DATA'!M40</f>
        <v>Update not Provided</v>
      </c>
      <c r="G39" s="344"/>
      <c r="H39" s="137" t="str">
        <f>'1. ALL DATA'!R40</f>
        <v>Update not Provided</v>
      </c>
      <c r="I39" s="202"/>
      <c r="J39" s="137" t="str">
        <f>'1. ALL DATA'!V40</f>
        <v>Update not provided</v>
      </c>
    </row>
    <row r="40" spans="1:10" ht="99.75" customHeight="1">
      <c r="A40" s="187" t="str">
        <f>'1. ALL DATA'!A41</f>
        <v>VFM37</v>
      </c>
      <c r="B40" s="189" t="str">
        <f>'1. ALL DATA'!C41</f>
        <v>Improve Value for Money in Environmental Health Activities</v>
      </c>
      <c r="C40" s="337" t="str">
        <f>'1. ALL DATA'!D41</f>
        <v>Complete a Review of Animal Welfare Policy Within 2 Months of Anticipated Legislative Updates</v>
      </c>
      <c r="D40" s="190" t="str">
        <f>'1. ALL DATA'!H41</f>
        <v>Not yet due</v>
      </c>
      <c r="E40" s="344"/>
      <c r="F40" s="190" t="str">
        <f>'1. ALL DATA'!M41</f>
        <v>Update not Provided</v>
      </c>
      <c r="G40" s="344"/>
      <c r="H40" s="137" t="str">
        <f>'1. ALL DATA'!R41</f>
        <v>Update not Provided</v>
      </c>
      <c r="I40" s="202"/>
      <c r="J40" s="137" t="str">
        <f>'1. ALL DATA'!V41</f>
        <v>Update not provided</v>
      </c>
    </row>
    <row r="41" spans="1:10" ht="99.75" customHeight="1">
      <c r="A41" s="187" t="str">
        <f>'1. ALL DATA'!A42</f>
        <v>VFM38</v>
      </c>
      <c r="B41" s="189" t="str">
        <f>'1. ALL DATA'!C42</f>
        <v>Improve Value for Money in Environmental Health Activities</v>
      </c>
      <c r="C41" s="337" t="str">
        <f>'1. ALL DATA'!D42</f>
        <v>Complete a Review of the Public Health Funeral Policy
(September 2018)</v>
      </c>
      <c r="D41" s="190" t="str">
        <f>'1. ALL DATA'!H42</f>
        <v>On Track to be Achieved</v>
      </c>
      <c r="E41" s="202"/>
      <c r="F41" s="190" t="str">
        <f>'1. ALL DATA'!M42</f>
        <v>Update not Provided</v>
      </c>
      <c r="G41" s="202"/>
      <c r="H41" s="137" t="str">
        <f>'1. ALL DATA'!R42</f>
        <v>Update not Provided</v>
      </c>
      <c r="I41" s="202"/>
      <c r="J41" s="137" t="str">
        <f>'1. ALL DATA'!V42</f>
        <v>Update not provided</v>
      </c>
    </row>
    <row r="42" spans="1:10" ht="99.75" customHeight="1">
      <c r="A42" s="187" t="str">
        <f>'1. ALL DATA'!A43</f>
        <v>VFM39</v>
      </c>
      <c r="B42" s="189" t="str">
        <f>'1. ALL DATA'!C43</f>
        <v>Disabled Facilities Grant Service</v>
      </c>
      <c r="C42" s="337" t="str">
        <f>'1. ALL DATA'!D43</f>
        <v>Implement In-House Disabled Facility Grant Service
(April 2018)</v>
      </c>
      <c r="D42" s="190" t="str">
        <f>'1. ALL DATA'!H43</f>
        <v>Fully Achieved</v>
      </c>
      <c r="E42" s="344"/>
      <c r="F42" s="190" t="str">
        <f>'1. ALL DATA'!M43</f>
        <v>Update not Provided</v>
      </c>
      <c r="G42" s="202"/>
      <c r="H42" s="137" t="str">
        <f>'1. ALL DATA'!R43</f>
        <v>Update not Provided</v>
      </c>
      <c r="I42" s="202"/>
      <c r="J42" s="137" t="str">
        <f>'1. ALL DATA'!V43</f>
        <v>Update not provided</v>
      </c>
    </row>
    <row r="43" spans="1:10" ht="99.75" customHeight="1">
      <c r="A43" s="187" t="str">
        <f>'1. ALL DATA'!A44</f>
        <v>VFM40</v>
      </c>
      <c r="B43" s="189" t="str">
        <f>'1. ALL DATA'!C44</f>
        <v>Community and Civil Enforcement Activities</v>
      </c>
      <c r="C43" s="337" t="str">
        <f>'1. ALL DATA'!D44</f>
        <v>Undertake a Review of Community and Civil Enforcement  Role 
(October 2018)</v>
      </c>
      <c r="D43" s="190" t="str">
        <f>'1. ALL DATA'!H44</f>
        <v>Not yet due</v>
      </c>
      <c r="E43" s="344"/>
      <c r="F43" s="190" t="str">
        <f>'1. ALL DATA'!M44</f>
        <v>Update not Provided</v>
      </c>
      <c r="G43" s="344"/>
      <c r="H43" s="137" t="str">
        <f>'1. ALL DATA'!R44</f>
        <v>Update not Provided</v>
      </c>
      <c r="I43" s="344"/>
      <c r="J43" s="137" t="str">
        <f>'1. ALL DATA'!V44</f>
        <v>Update not provided</v>
      </c>
    </row>
    <row r="44" spans="1:10" ht="99.75" customHeight="1">
      <c r="A44" s="187" t="str">
        <f>'1. ALL DATA'!A45</f>
        <v>VFM41</v>
      </c>
      <c r="B44" s="189" t="str">
        <f>'1. ALL DATA'!C45</f>
        <v>Licensing Activities</v>
      </c>
      <c r="C44" s="337" t="str">
        <f>'1. ALL DATA'!D45</f>
        <v>Refreshed Gambling Act Policy Approved
(January 2019)</v>
      </c>
      <c r="D44" s="190" t="str">
        <f>'1. ALL DATA'!H45</f>
        <v>Not yet due</v>
      </c>
      <c r="E44" s="202"/>
      <c r="F44" s="190" t="str">
        <f>'1. ALL DATA'!M45</f>
        <v>Update not Provided</v>
      </c>
      <c r="G44" s="202"/>
      <c r="H44" s="137" t="str">
        <f>'1. ALL DATA'!R45</f>
        <v>Update not Provided</v>
      </c>
      <c r="I44" s="202"/>
      <c r="J44" s="137" t="str">
        <f>'1. ALL DATA'!V45</f>
        <v>Update not provided</v>
      </c>
    </row>
    <row r="45" spans="1:10" ht="99.75" customHeight="1">
      <c r="A45" s="187" t="str">
        <f>'1. ALL DATA'!A46</f>
        <v>VFM42</v>
      </c>
      <c r="B45" s="189" t="str">
        <f>'1. ALL DATA'!C46</f>
        <v>Licensing Activities</v>
      </c>
      <c r="C45" s="337" t="str">
        <f>'1. ALL DATA'!D46</f>
        <v>Review of Taxi Compliance Testing Stations Complete
(March 2019)</v>
      </c>
      <c r="D45" s="190" t="str">
        <f>'1. ALL DATA'!H46</f>
        <v>Not yet due</v>
      </c>
      <c r="E45" s="202"/>
      <c r="F45" s="190" t="str">
        <f>'1. ALL DATA'!M46</f>
        <v>Update not Provided</v>
      </c>
      <c r="G45" s="202"/>
      <c r="H45" s="137" t="str">
        <f>'1. ALL DATA'!R46</f>
        <v>Update not Provided</v>
      </c>
      <c r="I45" s="202"/>
      <c r="J45" s="137" t="str">
        <f>'1. ALL DATA'!V46</f>
        <v>Update not provided</v>
      </c>
    </row>
    <row r="46" spans="1:10" ht="99.75" customHeight="1">
      <c r="A46" s="187" t="str">
        <f>'1. ALL DATA'!A47</f>
        <v>VFM43</v>
      </c>
      <c r="B46" s="189" t="str">
        <f>'1. ALL DATA'!C47</f>
        <v>Continue to Improve the Ways We Provide Benefits to Those Most in Need:Time Taken to Process Benefit New Claims and Change Events (Previously NI 181)</v>
      </c>
      <c r="C46" s="337" t="str">
        <f>'1. ALL DATA'!D47</f>
        <v>7 Days</v>
      </c>
      <c r="D46" s="190" t="str">
        <f>'1. ALL DATA'!H47</f>
        <v>On Track to be Achieved</v>
      </c>
      <c r="E46" s="202"/>
      <c r="F46" s="190" t="str">
        <f>'1. ALL DATA'!M47</f>
        <v>Update not Provided</v>
      </c>
      <c r="G46" s="202"/>
      <c r="H46" s="137" t="str">
        <f>'1. ALL DATA'!R47</f>
        <v>Update not Provided</v>
      </c>
      <c r="I46" s="202"/>
      <c r="J46" s="137" t="str">
        <f>'1. ALL DATA'!V47</f>
        <v>Update not provided</v>
      </c>
    </row>
    <row r="47" spans="1:10" ht="99.75" customHeight="1">
      <c r="A47" s="187" t="str">
        <f>'1. ALL DATA'!A48</f>
        <v>VFM44</v>
      </c>
      <c r="B47" s="189" t="str">
        <f>'1. ALL DATA'!C48</f>
        <v>Continuing to Improve Customer Access to Services</v>
      </c>
      <c r="C47" s="337" t="str">
        <f>'1. ALL DATA'!D48</f>
        <v>99% of CSC and Telephony Team Enquiries Resolved at First Point of Contact</v>
      </c>
      <c r="D47" s="190" t="str">
        <f>'1. ALL DATA'!H48</f>
        <v>On Track to be Achieved</v>
      </c>
      <c r="E47" s="202"/>
      <c r="F47" s="190" t="str">
        <f>'1. ALL DATA'!M48</f>
        <v>Update not Provided</v>
      </c>
      <c r="G47" s="202"/>
      <c r="H47" s="137" t="str">
        <f>'1. ALL DATA'!R48</f>
        <v>Update not Provided</v>
      </c>
      <c r="I47" s="202"/>
      <c r="J47" s="137" t="str">
        <f>'1. ALL DATA'!V48</f>
        <v>Update not provided</v>
      </c>
    </row>
    <row r="48" spans="1:10" ht="99.75" customHeight="1">
      <c r="A48" s="187" t="str">
        <f>'1. ALL DATA'!A49</f>
        <v>VFM45</v>
      </c>
      <c r="B48" s="189" t="str">
        <f>'1. ALL DATA'!C49</f>
        <v>Continuing to Improve Customer Access to Services</v>
      </c>
      <c r="C48" s="337" t="str">
        <f>'1. ALL DATA'!D49</f>
        <v xml:space="preserve">Minimum 75% Telephony Team Calls Answered Within 10 Seconds </v>
      </c>
      <c r="D48" s="190" t="str">
        <f>'1. ALL DATA'!H49</f>
        <v>On Track to be Achieved</v>
      </c>
      <c r="E48" s="344"/>
      <c r="F48" s="190" t="str">
        <f>'1. ALL DATA'!M49</f>
        <v>Update not Provided</v>
      </c>
      <c r="G48" s="202"/>
      <c r="H48" s="137" t="str">
        <f>'1. ALL DATA'!R49</f>
        <v>Update not Provided</v>
      </c>
      <c r="I48" s="202"/>
      <c r="J48" s="137" t="str">
        <f>'1. ALL DATA'!V49</f>
        <v>Update not provided</v>
      </c>
    </row>
    <row r="49" spans="1:47" ht="99.75" customHeight="1">
      <c r="A49" s="187" t="str">
        <f>'1. ALL DATA'!A50</f>
        <v>VFM46</v>
      </c>
      <c r="B49" s="189" t="str">
        <f>'1. ALL DATA'!C50</f>
        <v>Working Towards the Reduction of Claimant Error Housing Benefit Overpayments (HBOPs): % of HBOPs  Recovered During the Year; % of HBOPS Processed and on Payment Arrangement</v>
      </c>
      <c r="C49" s="337" t="str">
        <f>'1. ALL DATA'!D50</f>
        <v>% of HBOPs Recovered During the Year: 
80%
% of HBOPs Processed and on Payment Arrangement:
85%</v>
      </c>
      <c r="D49" s="190" t="str">
        <f>'1. ALL DATA'!H50</f>
        <v>On Track to be Achieved</v>
      </c>
      <c r="E49" s="202"/>
      <c r="F49" s="190" t="str">
        <f>'1. ALL DATA'!M50</f>
        <v>Update not Provided</v>
      </c>
      <c r="G49" s="202"/>
      <c r="H49" s="137" t="str">
        <f>'1. ALL DATA'!R50</f>
        <v>Update not Provided</v>
      </c>
      <c r="I49" s="202"/>
      <c r="J49" s="137" t="str">
        <f>'1. ALL DATA'!V50</f>
        <v>Update not provided</v>
      </c>
    </row>
    <row r="50" spans="1:47" ht="99.75" customHeight="1">
      <c r="A50" s="187" t="str">
        <f>'1. ALL DATA'!A51</f>
        <v>VFM47</v>
      </c>
      <c r="B50" s="189" t="str">
        <f>'1. ALL DATA'!C51</f>
        <v xml:space="preserve">Continue to Maximise Income Through Effective Collection Processes (Previously BV 9 &amp; 10) </v>
      </c>
      <c r="C50" s="337" t="str">
        <f>'1. ALL DATA'!D51</f>
        <v>Collection Rates of -    
Council Tax : 98%     
NNDR : 99%</v>
      </c>
      <c r="D50" s="190" t="str">
        <f>'1. ALL DATA'!H51</f>
        <v>On Track to be Achieved</v>
      </c>
      <c r="E50" s="202"/>
      <c r="F50" s="190" t="str">
        <f>'1. ALL DATA'!M51</f>
        <v>Update not Provided</v>
      </c>
      <c r="G50" s="202"/>
      <c r="H50" s="137" t="str">
        <f>'1. ALL DATA'!R51</f>
        <v>Update not Provided</v>
      </c>
      <c r="I50" s="202"/>
      <c r="J50" s="137" t="str">
        <f>'1. ALL DATA'!V51</f>
        <v>Update not provided</v>
      </c>
    </row>
    <row r="51" spans="1:47" ht="99.75" customHeight="1">
      <c r="A51" s="187" t="str">
        <f>'1. ALL DATA'!A52</f>
        <v>VFM48</v>
      </c>
      <c r="B51" s="189" t="str">
        <f>'1. ALL DATA'!C52</f>
        <v>Continue to Maximise Income Through Effective Collection Processes: Reduce Arrears for Council Tax; NNDR; Sundry Debts</v>
      </c>
      <c r="C51" s="337" t="str">
        <f>'1. ALL DATA'!D52</f>
        <v xml:space="preserve">Council Tax Former Years Arrears: 
£1,900,000 (net)     
NNDR Former Years Arrears:
£500,000 (net)     
Sundry Debts Current Years Arrears (older than 90 days): 
£40,000
</v>
      </c>
      <c r="D51" s="190" t="str">
        <f>'1. ALL DATA'!H52</f>
        <v>On Track to be Achieved</v>
      </c>
      <c r="E51" s="344"/>
      <c r="F51" s="190" t="str">
        <f>'1. ALL DATA'!M52</f>
        <v>Update not Provided</v>
      </c>
      <c r="G51" s="344"/>
      <c r="H51" s="137" t="str">
        <f>'1. ALL DATA'!R52</f>
        <v>Update not Provided</v>
      </c>
      <c r="I51" s="344"/>
      <c r="J51" s="137" t="str">
        <f>'1. ALL DATA'!V52</f>
        <v>Update not provided</v>
      </c>
    </row>
    <row r="52" spans="1:47" ht="99.75" customHeight="1">
      <c r="A52" s="187" t="str">
        <f>'1. ALL DATA'!A53</f>
        <v>VFM49</v>
      </c>
      <c r="B52" s="189" t="str">
        <f>'1. ALL DATA'!C53</f>
        <v>Prepare for Universal Credit Full Service Implementation</v>
      </c>
      <c r="C52" s="337" t="str">
        <f>'1. ALL DATA'!D53</f>
        <v>Hold 2 Stakeholder Meetings and 1 Member Briefing
(March 2019)</v>
      </c>
      <c r="D52" s="190" t="str">
        <f>'1. ALL DATA'!H53</f>
        <v>Not yet due</v>
      </c>
      <c r="E52" s="202"/>
      <c r="F52" s="190" t="str">
        <f>'1. ALL DATA'!M53</f>
        <v>Update not Provided</v>
      </c>
      <c r="G52" s="202"/>
      <c r="H52" s="137" t="str">
        <f>'1. ALL DATA'!R53</f>
        <v>Update not Provided</v>
      </c>
      <c r="I52" s="202"/>
      <c r="J52" s="137" t="str">
        <f>'1. ALL DATA'!V53</f>
        <v>Update not provided</v>
      </c>
    </row>
    <row r="53" spans="1:47" ht="99.75" customHeight="1">
      <c r="A53" s="187" t="str">
        <f>'1. ALL DATA'!A54</f>
        <v>VFM50</v>
      </c>
      <c r="B53" s="189" t="str">
        <f>'1. ALL DATA'!C54</f>
        <v>Review Council Tax Support Scheme</v>
      </c>
      <c r="C53" s="337" t="str">
        <f>'1. ALL DATA'!D54</f>
        <v>Carry Out Review of the Council Tax Reduction Scheme 
(September 2018)</v>
      </c>
      <c r="D53" s="190" t="str">
        <f>'1. ALL DATA'!H54</f>
        <v>Not yet due</v>
      </c>
      <c r="E53" s="202"/>
      <c r="F53" s="190" t="str">
        <f>'1. ALL DATA'!M54</f>
        <v>Update not Provided</v>
      </c>
      <c r="G53" s="202"/>
      <c r="H53" s="137" t="str">
        <f>'1. ALL DATA'!R54</f>
        <v>Update not Provided</v>
      </c>
      <c r="I53" s="202"/>
      <c r="J53" s="137" t="str">
        <f>'1. ALL DATA'!V54</f>
        <v>Update not provided</v>
      </c>
    </row>
    <row r="54" spans="1:47" ht="99.75" customHeight="1">
      <c r="A54" s="187" t="str">
        <f>'1. ALL DATA'!A55</f>
        <v>VFM51</v>
      </c>
      <c r="B54" s="189" t="str">
        <f>'1. ALL DATA'!C55</f>
        <v>Review the Discretionary Housing Payments Policy and the Council Tax Reduction Discretionary Payments Policy</v>
      </c>
      <c r="C54" s="337" t="str">
        <f>'1. ALL DATA'!D55</f>
        <v>Carry Out a Review of the Council’s Discretionary Payment Policies 
(April 2018)</v>
      </c>
      <c r="D54" s="190" t="str">
        <f>'1. ALL DATA'!H55</f>
        <v>Fully Achieved</v>
      </c>
      <c r="E54" s="202"/>
      <c r="F54" s="190" t="str">
        <f>'1. ALL DATA'!M55</f>
        <v>Update not Provided</v>
      </c>
      <c r="G54" s="202"/>
      <c r="H54" s="137" t="str">
        <f>'1. ALL DATA'!R55</f>
        <v>Update not Provided</v>
      </c>
      <c r="I54" s="202"/>
      <c r="J54" s="137" t="str">
        <f>'1. ALL DATA'!V55</f>
        <v>Update not provided</v>
      </c>
    </row>
    <row r="55" spans="1:47" ht="126">
      <c r="A55" s="187" t="str">
        <f>'1. ALL DATA'!A56</f>
        <v>VFM52</v>
      </c>
      <c r="B55" s="189" t="str">
        <f>'1. ALL DATA'!C56</f>
        <v>Investigate Automation of the Assessment Benefit Claims and Changes of Circumstances</v>
      </c>
      <c r="C55" s="337" t="str">
        <f>'1. ALL DATA'!D56</f>
        <v>Carry Out Pilot Study to Investigate Automation of the Assessment Benefit Claims and Changes of Circumstances 
(September 2018)</v>
      </c>
      <c r="D55" s="190" t="str">
        <f>'1. ALL DATA'!H56</f>
        <v>Not yet due</v>
      </c>
      <c r="E55" s="344"/>
      <c r="F55" s="190" t="str">
        <f>'1. ALL DATA'!M56</f>
        <v>Update not Provided</v>
      </c>
      <c r="G55" s="344"/>
      <c r="H55" s="137" t="str">
        <f>'1. ALL DATA'!R56</f>
        <v>Update not Provided</v>
      </c>
      <c r="I55" s="202"/>
      <c r="J55" s="137" t="str">
        <f>'1. ALL DATA'!V56</f>
        <v>Update not provided</v>
      </c>
    </row>
    <row r="56" spans="1:47" ht="99.75" customHeight="1">
      <c r="A56" s="187" t="str">
        <f>'1. ALL DATA'!A57</f>
        <v>VFM53</v>
      </c>
      <c r="B56" s="189" t="str">
        <f>'1. ALL DATA'!C57</f>
        <v>Continuing to Improve Customer Access to Services</v>
      </c>
      <c r="C56" s="337" t="str">
        <f>'1. ALL DATA'!D57</f>
        <v>Introduce Payment Kiosk at Burton Customer Service Centre 
(June 2018)</v>
      </c>
      <c r="D56" s="190" t="str">
        <f>'1. ALL DATA'!H57</f>
        <v>Off Target</v>
      </c>
      <c r="E56" s="202"/>
      <c r="F56" s="190" t="str">
        <f>'1. ALL DATA'!M57</f>
        <v>Update not Provided</v>
      </c>
      <c r="G56" s="202"/>
      <c r="H56" s="137" t="str">
        <f>'1. ALL DATA'!R57</f>
        <v>Update not Provided</v>
      </c>
      <c r="I56" s="202"/>
      <c r="J56" s="137" t="str">
        <f>'1. ALL DATA'!V57</f>
        <v>Update not provided</v>
      </c>
    </row>
    <row r="57" spans="1:47" ht="99.75" customHeight="1">
      <c r="A57" s="187" t="str">
        <f>'1. ALL DATA'!A58</f>
        <v>VFM54</v>
      </c>
      <c r="B57" s="189" t="str">
        <f>'1. ALL DATA'!C58</f>
        <v>Continuing to Improve Customer Access to Services</v>
      </c>
      <c r="C57" s="337" t="str">
        <f>'1. ALL DATA'!D58</f>
        <v>Plan for Amendments and Alterations to Customer Service Centre Complete
(August 2018)</v>
      </c>
      <c r="D57" s="190" t="str">
        <f>'1. ALL DATA'!H58</f>
        <v>On Track to be Achieved</v>
      </c>
      <c r="E57" s="202"/>
      <c r="F57" s="190" t="str">
        <f>'1. ALL DATA'!M58</f>
        <v>Update not Provided</v>
      </c>
      <c r="G57" s="202"/>
      <c r="H57" s="137" t="str">
        <f>'1. ALL DATA'!R58</f>
        <v>Update not Provided</v>
      </c>
      <c r="I57" s="202"/>
      <c r="J57" s="137" t="str">
        <f>'1. ALL DATA'!V58</f>
        <v>Update not provided</v>
      </c>
      <c r="AU57" s="34"/>
    </row>
    <row r="58" spans="1:47" s="149" customFormat="1" ht="94.5">
      <c r="A58" s="187" t="str">
        <f>'1. ALL DATA'!A59</f>
        <v>VFM55</v>
      </c>
      <c r="B58" s="189" t="str">
        <f>'1. ALL DATA'!C59</f>
        <v xml:space="preserve">Maintain Commissioning Approach with Third Sector Partners </v>
      </c>
      <c r="C58" s="337" t="str">
        <f>'1. ALL DATA'!D59</f>
        <v>Procurement of at Least 2 Contract Opportunities via Third Sector Organisations
(March 2019)</v>
      </c>
      <c r="D58" s="190" t="str">
        <f>'1. ALL DATA'!H59</f>
        <v>Not yet due</v>
      </c>
      <c r="E58" s="202"/>
      <c r="F58" s="190" t="str">
        <f>'1. ALL DATA'!M59</f>
        <v>Update not Provided</v>
      </c>
      <c r="G58" s="202"/>
      <c r="H58" s="137" t="str">
        <f>'1. ALL DATA'!R59</f>
        <v>Update not Provided</v>
      </c>
      <c r="I58" s="202"/>
      <c r="J58" s="137" t="str">
        <f>'1. ALL DATA'!V59</f>
        <v>Update not provided</v>
      </c>
      <c r="K58" s="150"/>
      <c r="L58" s="150"/>
      <c r="M58" s="150"/>
      <c r="N58" s="151"/>
      <c r="O58" s="152"/>
      <c r="P58" s="152"/>
      <c r="Q58" s="152"/>
      <c r="R58" s="152"/>
      <c r="S58" s="153"/>
      <c r="T58" s="150"/>
      <c r="U58" s="150"/>
      <c r="V58" s="150"/>
      <c r="W58" s="150"/>
      <c r="X58" s="154"/>
      <c r="Y58" s="154"/>
      <c r="Z58" s="154"/>
      <c r="AA58" s="154"/>
      <c r="AB58" s="148"/>
      <c r="AC58" s="144"/>
      <c r="AD58" s="155"/>
      <c r="AE58" s="155"/>
      <c r="AF58" s="155"/>
      <c r="AG58" s="155"/>
      <c r="AH58" s="155"/>
      <c r="AI58" s="155"/>
      <c r="AJ58" s="155"/>
      <c r="AK58" s="155"/>
      <c r="AL58" s="155"/>
      <c r="AM58" s="155"/>
      <c r="AN58" s="155"/>
      <c r="AO58" s="155"/>
      <c r="AP58" s="155"/>
      <c r="AQ58" s="155"/>
      <c r="AR58" s="155"/>
      <c r="AS58" s="155"/>
      <c r="AT58" s="155"/>
      <c r="AU58" s="155"/>
    </row>
    <row r="59" spans="1:47" ht="99.75" customHeight="1">
      <c r="A59" s="187" t="str">
        <f>'1. ALL DATA'!A60</f>
        <v>VFM56</v>
      </c>
      <c r="B59" s="189" t="str">
        <f>'1. ALL DATA'!C60</f>
        <v>Neighbourhood Fund Implementation</v>
      </c>
      <c r="C59" s="337" t="str">
        <f>'1. ALL DATA'!D60</f>
        <v>4 New Projects and 4 Existing Projects Taken to Completion</v>
      </c>
      <c r="D59" s="190" t="str">
        <f>'1. ALL DATA'!H60</f>
        <v>On Track to be Achieved</v>
      </c>
      <c r="E59" s="202"/>
      <c r="F59" s="190" t="str">
        <f>'1. ALL DATA'!M60</f>
        <v>Update not Provided</v>
      </c>
      <c r="G59" s="202"/>
      <c r="H59" s="137" t="str">
        <f>'1. ALL DATA'!R60</f>
        <v>Update not Provided</v>
      </c>
      <c r="I59" s="202"/>
      <c r="J59" s="137" t="str">
        <f>'1. ALL DATA'!V60</f>
        <v>Update not provided</v>
      </c>
    </row>
    <row r="60" spans="1:47" ht="99.75" customHeight="1">
      <c r="A60" s="187" t="str">
        <f>'1. ALL DATA'!A61</f>
        <v>VFM57</v>
      </c>
      <c r="B60" s="189" t="str">
        <f>'1. ALL DATA'!C61</f>
        <v>Raise the Profile of Neighbourhood Fund (NF) and Councillor Community Fund (CCF)</v>
      </c>
      <c r="C60" s="337" t="str">
        <f>'1. ALL DATA'!D61</f>
        <v>Highlight Supported NF and CCF Projects Via Social Media Channels 
(March 2019)</v>
      </c>
      <c r="D60" s="190" t="str">
        <f>'1. ALL DATA'!H61</f>
        <v>Not yet due</v>
      </c>
      <c r="E60" s="202"/>
      <c r="F60" s="190" t="str">
        <f>'1. ALL DATA'!M61</f>
        <v>Update not Provided</v>
      </c>
      <c r="G60" s="202"/>
      <c r="H60" s="137" t="str">
        <f>'1. ALL DATA'!R61</f>
        <v>Update not Provided</v>
      </c>
      <c r="I60" s="202"/>
      <c r="J60" s="137" t="str">
        <f>'1. ALL DATA'!V61</f>
        <v>Update not provided</v>
      </c>
    </row>
    <row r="61" spans="1:47" ht="99.75" customHeight="1">
      <c r="A61" s="361" t="str">
        <f>'1. ALL DATA'!A62</f>
        <v>VFM58</v>
      </c>
      <c r="B61" s="248" t="str">
        <f>'1. ALL DATA'!C62</f>
        <v>Brief Elected Members on New Councillor Community Fund (CCF)</v>
      </c>
      <c r="C61" s="362" t="str">
        <f>'1. ALL DATA'!D62</f>
        <v>Hold Member Workshop on the CCF Providing Guidance on Developing Community Projects 
(July 2018)</v>
      </c>
      <c r="D61" s="249" t="str">
        <f>'1. ALL DATA'!H62</f>
        <v>On Track to be Achieved</v>
      </c>
      <c r="E61" s="367"/>
      <c r="F61" s="249" t="str">
        <f>'1. ALL DATA'!M62</f>
        <v>Update not Provided</v>
      </c>
      <c r="G61" s="367"/>
      <c r="H61" s="194" t="str">
        <f>'1. ALL DATA'!R62</f>
        <v>Update not Provided</v>
      </c>
      <c r="I61" s="367"/>
      <c r="J61" s="194" t="str">
        <f>'1. ALL DATA'!V62</f>
        <v>Update not provided</v>
      </c>
    </row>
    <row r="62" spans="1:47" ht="25.5" customHeight="1">
      <c r="A62" s="191" t="str">
        <f>'1. ALL DATA'!A63</f>
        <v>Promoting Local Economic Growth - to Benefit Local People by Turning Aspiration into Reality</v>
      </c>
      <c r="B62" s="369"/>
      <c r="C62" s="369"/>
      <c r="D62" s="369"/>
      <c r="E62" s="369"/>
      <c r="F62" s="369"/>
      <c r="G62" s="369"/>
      <c r="H62" s="369"/>
      <c r="I62" s="369"/>
      <c r="J62" s="370"/>
    </row>
    <row r="63" spans="1:47" s="352" customFormat="1" ht="69.75" customHeight="1">
      <c r="A63" s="188" t="str">
        <f>'1. ALL DATA'!A64</f>
        <v>PLEG01</v>
      </c>
      <c r="B63" s="189" t="str">
        <f>'1. ALL DATA'!C64</f>
        <v>Markets Options Appraisal</v>
      </c>
      <c r="C63" s="359" t="str">
        <f>'1. ALL DATA'!D64</f>
        <v>Evaluation of Future Options for the Market Offering Completed 
(March 2019)</v>
      </c>
      <c r="D63" s="190" t="str">
        <f>'1. ALL DATA'!H64</f>
        <v>Not yet due</v>
      </c>
      <c r="E63" s="368"/>
      <c r="F63" s="190" t="str">
        <f>'1. ALL DATA'!M64</f>
        <v>Update not Provided</v>
      </c>
      <c r="G63" s="368"/>
      <c r="H63" s="190" t="str">
        <f>'1. ALL DATA'!R64</f>
        <v>Update not Provided</v>
      </c>
      <c r="I63" s="368"/>
      <c r="J63" s="190" t="str">
        <f>'1. ALL DATA'!V64</f>
        <v>Update not provided</v>
      </c>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row>
    <row r="64" spans="1:47" ht="99.75" customHeight="1">
      <c r="A64" s="187" t="str">
        <f>'1. ALL DATA'!A65</f>
        <v>PLEG02</v>
      </c>
      <c r="B64" s="189" t="str">
        <f>'1. ALL DATA'!C65</f>
        <v>Major Planning Applications Determined Within 13 Weeks</v>
      </c>
      <c r="C64" s="337" t="str">
        <f>'1. ALL DATA'!D65</f>
        <v>Top Quartile as Measured Against Relevant DCLG Figures</v>
      </c>
      <c r="D64" s="190" t="str">
        <f>'1. ALL DATA'!H65</f>
        <v>On Track to be Achieved</v>
      </c>
      <c r="E64" s="202"/>
      <c r="F64" s="190" t="str">
        <f>'1. ALL DATA'!M65</f>
        <v>Update not Provided</v>
      </c>
      <c r="G64" s="202"/>
      <c r="H64" s="137" t="str">
        <f>'1. ALL DATA'!R65</f>
        <v>Update not Provided</v>
      </c>
      <c r="I64" s="202"/>
      <c r="J64" s="137" t="str">
        <f>'1. ALL DATA'!V65</f>
        <v>Update not provided</v>
      </c>
    </row>
    <row r="65" spans="1:10" ht="99.75" customHeight="1">
      <c r="A65" s="187" t="str">
        <f>'1. ALL DATA'!A66</f>
        <v>PLEG03</v>
      </c>
      <c r="B65" s="189" t="str">
        <f>'1. ALL DATA'!C66</f>
        <v>Minor Planning Applications Determined Within 8 Weeks</v>
      </c>
      <c r="C65" s="337" t="str">
        <f>'1. ALL DATA'!D66</f>
        <v>Top Quartile as Measured Against Relevant DCLG Figures</v>
      </c>
      <c r="D65" s="190" t="str">
        <f>'1. ALL DATA'!H66</f>
        <v>On Track to be Achieved</v>
      </c>
      <c r="E65" s="202"/>
      <c r="F65" s="190" t="str">
        <f>'1. ALL DATA'!M66</f>
        <v>Update not Provided</v>
      </c>
      <c r="G65" s="202"/>
      <c r="H65" s="137" t="str">
        <f>'1. ALL DATA'!R66</f>
        <v>Update not Provided</v>
      </c>
      <c r="I65" s="202"/>
      <c r="J65" s="137" t="str">
        <f>'1. ALL DATA'!V66</f>
        <v>Update not provided</v>
      </c>
    </row>
    <row r="66" spans="1:10" ht="99.75" customHeight="1">
      <c r="A66" s="187" t="str">
        <f>'1. ALL DATA'!A67</f>
        <v>PLEG04</v>
      </c>
      <c r="B66" s="189" t="str">
        <f>'1. ALL DATA'!C67</f>
        <v>Other Planning Applications Determined Within 8 Weeks</v>
      </c>
      <c r="C66" s="337" t="str">
        <f>'1. ALL DATA'!D67</f>
        <v>Top Quartile as Measured Against Relevant DCLG Figures</v>
      </c>
      <c r="D66" s="190" t="str">
        <f>'1. ALL DATA'!H67</f>
        <v>On Track to be Achieved</v>
      </c>
      <c r="E66" s="202"/>
      <c r="F66" s="190" t="str">
        <f>'1. ALL DATA'!M67</f>
        <v>Update not Provided</v>
      </c>
      <c r="G66" s="202"/>
      <c r="H66" s="137" t="str">
        <f>'1. ALL DATA'!R67</f>
        <v>Update not Provided</v>
      </c>
      <c r="I66" s="202"/>
      <c r="J66" s="137" t="str">
        <f>'1. ALL DATA'!V67</f>
        <v>Update not provided</v>
      </c>
    </row>
    <row r="67" spans="1:10" ht="99.75" customHeight="1">
      <c r="A67" s="187" t="str">
        <f>'1. ALL DATA'!A68</f>
        <v>PLEG05</v>
      </c>
      <c r="B67" s="189" t="str">
        <f>'1. ALL DATA'!C68</f>
        <v xml:space="preserve">To Carry Out Necessary Work With Reference to the Transfer of the Local Land Charges Register to the Land Registry </v>
      </c>
      <c r="C67" s="337" t="str">
        <f>'1. ALL DATA'!D68</f>
        <v>Completed in Accordance With Any Legislative Requirements
(March 2019)</v>
      </c>
      <c r="D67" s="190" t="str">
        <f>'1. ALL DATA'!H68</f>
        <v>On Track to be Achieved</v>
      </c>
      <c r="E67" s="202"/>
      <c r="F67" s="190" t="str">
        <f>'1. ALL DATA'!M68</f>
        <v>Update not Provided</v>
      </c>
      <c r="G67" s="202"/>
      <c r="H67" s="137" t="str">
        <f>'1. ALL DATA'!R68</f>
        <v>Update not Provided</v>
      </c>
      <c r="I67" s="202"/>
      <c r="J67" s="137" t="str">
        <f>'1. ALL DATA'!V68</f>
        <v>Update not provided</v>
      </c>
    </row>
    <row r="68" spans="1:10" ht="99.75" customHeight="1">
      <c r="A68" s="187" t="str">
        <f>'1. ALL DATA'!A69</f>
        <v>PLEG06</v>
      </c>
      <c r="B68" s="189" t="str">
        <f>'1. ALL DATA'!C69</f>
        <v xml:space="preserve">To Carry Out Necessary Work With Reference To Planning Legislative Changes </v>
      </c>
      <c r="C68" s="337" t="str">
        <f>'1. ALL DATA'!D69</f>
        <v>Completed in Accordance With Any Legislative Changes And Requirements
(March 2019)</v>
      </c>
      <c r="D68" s="190" t="str">
        <f>'1. ALL DATA'!H69</f>
        <v>On Track to be Achieved</v>
      </c>
      <c r="E68" s="202"/>
      <c r="F68" s="190" t="str">
        <f>'1. ALL DATA'!M69</f>
        <v>Update not Provided</v>
      </c>
      <c r="G68" s="202"/>
      <c r="H68" s="137" t="str">
        <f>'1. ALL DATA'!R69</f>
        <v>Update not Provided</v>
      </c>
      <c r="I68" s="202"/>
      <c r="J68" s="137" t="str">
        <f>'1. ALL DATA'!V69</f>
        <v>Update not provided</v>
      </c>
    </row>
    <row r="69" spans="1:10" ht="99.75" customHeight="1">
      <c r="A69" s="187" t="str">
        <f>'1. ALL DATA'!A70</f>
        <v>PLEG07</v>
      </c>
      <c r="B69" s="189" t="str">
        <f>'1. ALL DATA'!C70</f>
        <v xml:space="preserve">Campaign for Improvements to Burton Train Station </v>
      </c>
      <c r="C69" s="337" t="str">
        <f>'1. ALL DATA'!D70</f>
        <v>Agree an Action Plan with Key Partners to Campaign for Improvements to Burton Train Station 
(March 2019)</v>
      </c>
      <c r="D69" s="190" t="str">
        <f>'1. ALL DATA'!H70</f>
        <v>On Track to be Achieved</v>
      </c>
      <c r="E69" s="202"/>
      <c r="F69" s="190" t="str">
        <f>'1. ALL DATA'!M70</f>
        <v>Update not Provided</v>
      </c>
      <c r="G69" s="202"/>
      <c r="H69" s="137" t="str">
        <f>'1. ALL DATA'!R70</f>
        <v>Update not Provided</v>
      </c>
      <c r="I69" s="202"/>
      <c r="J69" s="137" t="str">
        <f>'1. ALL DATA'!V70</f>
        <v>Update not provided</v>
      </c>
    </row>
    <row r="70" spans="1:10" ht="99.75" customHeight="1">
      <c r="A70" s="187" t="str">
        <f>'1. ALL DATA'!A71</f>
        <v>PLEG08</v>
      </c>
      <c r="B70" s="189" t="str">
        <f>'1. ALL DATA'!C71</f>
        <v>Deliver Supplementary Planning Documents</v>
      </c>
      <c r="C70" s="337" t="str">
        <f>'1. ALL DATA'!D71</f>
        <v>Adoption of Open Spaces Supplementary Planning Document
(March 2019)</v>
      </c>
      <c r="D70" s="190" t="str">
        <f>'1. ALL DATA'!H71</f>
        <v>On Track to be Achieved</v>
      </c>
      <c r="E70" s="202"/>
      <c r="F70" s="190" t="str">
        <f>'1. ALL DATA'!M71</f>
        <v>Update not Provided</v>
      </c>
      <c r="G70" s="202"/>
      <c r="H70" s="137" t="str">
        <f>'1. ALL DATA'!R71</f>
        <v>Update not Provided</v>
      </c>
      <c r="I70" s="202"/>
      <c r="J70" s="137" t="str">
        <f>'1. ALL DATA'!V71</f>
        <v>Update not provided</v>
      </c>
    </row>
    <row r="71" spans="1:10" ht="99.75" customHeight="1">
      <c r="A71" s="187" t="str">
        <f>'1. ALL DATA'!A72</f>
        <v>PLEG09</v>
      </c>
      <c r="B71" s="189" t="str">
        <f>'1. ALL DATA'!C72</f>
        <v>Implement the Brownfield and Infill Regeneration Strategy</v>
      </c>
      <c r="C71" s="337" t="str">
        <f>'1. ALL DATA'!D72</f>
        <v>Identify a Pilot Scheme for Using Commuted Sums to Facilitate Affordable Housing on Brownfield Land
(July 2018)</v>
      </c>
      <c r="D71" s="190" t="str">
        <f>'1. ALL DATA'!H72</f>
        <v>On Track to be Achieved</v>
      </c>
      <c r="E71" s="344"/>
      <c r="F71" s="190" t="str">
        <f>'1. ALL DATA'!M72</f>
        <v>Update not Provided</v>
      </c>
      <c r="G71" s="344"/>
      <c r="H71" s="137" t="str">
        <f>'1. ALL DATA'!R72</f>
        <v>Update not Provided</v>
      </c>
      <c r="I71" s="344"/>
      <c r="J71" s="137" t="str">
        <f>'1. ALL DATA'!V72</f>
        <v>Update not provided</v>
      </c>
    </row>
    <row r="72" spans="1:10" ht="99.75" customHeight="1">
      <c r="A72" s="187" t="str">
        <f>'1. ALL DATA'!A73</f>
        <v>PLEG10</v>
      </c>
      <c r="B72" s="189" t="str">
        <f>'1. ALL DATA'!C73</f>
        <v xml:space="preserve">Deliver a Mixed-Use Scheme at Bargates </v>
      </c>
      <c r="C72" s="337" t="str">
        <f>'1. ALL DATA'!D73</f>
        <v xml:space="preserve">Complete the Sale of Bargates (Conditional on Planning Permission Being Granted) 
(July 2018) </v>
      </c>
      <c r="D72" s="190" t="str">
        <f>'1. ALL DATA'!H73</f>
        <v>Off Target</v>
      </c>
      <c r="E72" s="344"/>
      <c r="F72" s="190" t="str">
        <f>'1. ALL DATA'!M73</f>
        <v>Update not Provided</v>
      </c>
      <c r="G72" s="344"/>
      <c r="H72" s="137" t="str">
        <f>'1. ALL DATA'!R73</f>
        <v>Update not Provided</v>
      </c>
      <c r="I72" s="344"/>
      <c r="J72" s="137" t="str">
        <f>'1. ALL DATA'!V73</f>
        <v>Update not provided</v>
      </c>
    </row>
    <row r="73" spans="1:10" ht="99.75" customHeight="1">
      <c r="A73" s="187" t="str">
        <f>'1. ALL DATA'!A74</f>
        <v>PLEG11</v>
      </c>
      <c r="B73" s="189" t="str">
        <f>'1. ALL DATA'!C74</f>
        <v>Facilitate Inward Investment and Support Businesses Looking for Funding and Employment Opportunities Across the Region to Position the Council as a Key Contact for Inward Investment</v>
      </c>
      <c r="C73" s="337" t="str">
        <f>'1. ALL DATA'!D74</f>
        <v>(a) Conduct a Marketing Campaign Aimed at Businesses (October 2018) and; (b) Produce an Annual Report on Activity 
(March 2019)</v>
      </c>
      <c r="D73" s="190" t="str">
        <f>'1. ALL DATA'!H74</f>
        <v>On Track to be Achieved</v>
      </c>
      <c r="E73" s="344"/>
      <c r="F73" s="190" t="str">
        <f>'1. ALL DATA'!M74</f>
        <v>Update not Provided</v>
      </c>
      <c r="G73" s="344"/>
      <c r="H73" s="137" t="str">
        <f>'1. ALL DATA'!R74</f>
        <v>Update not Provided</v>
      </c>
      <c r="I73" s="344"/>
      <c r="J73" s="137" t="str">
        <f>'1. ALL DATA'!V74</f>
        <v>Update not provided</v>
      </c>
    </row>
    <row r="74" spans="1:10" ht="99.75" customHeight="1">
      <c r="A74" s="187" t="str">
        <f>'1. ALL DATA'!A75</f>
        <v>PLEG12</v>
      </c>
      <c r="B74" s="189" t="str">
        <f>'1. ALL DATA'!C75</f>
        <v>Facilitate Inward Investment and Support Businesses Looking for Funding and Employment Opportunities Across the Region to Position the Council as a Key Contact for Inward Investment</v>
      </c>
      <c r="C74" s="337" t="str">
        <f>'1. ALL DATA'!D75</f>
        <v>Review the Success of the Marketing Campaign and Implement any Relevant Next Steps 
(March 2019)</v>
      </c>
      <c r="D74" s="190" t="str">
        <f>'1. ALL DATA'!H75</f>
        <v>Not yet due</v>
      </c>
      <c r="E74" s="344"/>
      <c r="F74" s="190" t="str">
        <f>'1. ALL DATA'!M75</f>
        <v>Update not Provided</v>
      </c>
      <c r="G74" s="202"/>
      <c r="H74" s="137" t="str">
        <f>'1. ALL DATA'!R75</f>
        <v>Update not Provided</v>
      </c>
      <c r="I74" s="202"/>
      <c r="J74" s="137" t="str">
        <f>'1. ALL DATA'!V75</f>
        <v>Update not provided</v>
      </c>
    </row>
    <row r="75" spans="1:10" ht="99.75" customHeight="1">
      <c r="A75" s="187" t="str">
        <f>'1. ALL DATA'!A76</f>
        <v>PLEG13</v>
      </c>
      <c r="B75" s="189" t="str">
        <f>'1. ALL DATA'!C76</f>
        <v xml:space="preserve">Promote Local Employment Opportunities </v>
      </c>
      <c r="C75" s="337" t="str">
        <f>'1. ALL DATA'!D76</f>
        <v>Support the Delivery of Three Job Fairs 
(March 2019)</v>
      </c>
      <c r="D75" s="190" t="str">
        <f>'1. ALL DATA'!H76</f>
        <v>On Track to be Achieved</v>
      </c>
      <c r="E75" s="202"/>
      <c r="F75" s="190" t="str">
        <f>'1. ALL DATA'!M76</f>
        <v>Update not Provided</v>
      </c>
      <c r="G75" s="202"/>
      <c r="H75" s="137" t="str">
        <f>'1. ALL DATA'!R76</f>
        <v>Update not Provided</v>
      </c>
      <c r="I75" s="202"/>
      <c r="J75" s="137" t="str">
        <f>'1. ALL DATA'!V76</f>
        <v>Update not provided</v>
      </c>
    </row>
    <row r="76" spans="1:10" ht="99.75" customHeight="1">
      <c r="A76" s="187" t="str">
        <f>'1. ALL DATA'!A77</f>
        <v>PLEG14</v>
      </c>
      <c r="B76" s="189" t="str">
        <f>'1. ALL DATA'!C77</f>
        <v>Complete the Sale of Land at Lynwood Road</v>
      </c>
      <c r="C76" s="337" t="str">
        <f>'1. ALL DATA'!D77</f>
        <v>Complete the Sale of Land at Lynwood Road for a Residential Development 
(September 2018)</v>
      </c>
      <c r="D76" s="190" t="str">
        <f>'1. ALL DATA'!H77</f>
        <v>On Track to be Achieved</v>
      </c>
      <c r="E76" s="344"/>
      <c r="F76" s="190" t="str">
        <f>'1. ALL DATA'!M77</f>
        <v>Update not Provided</v>
      </c>
      <c r="G76" s="344"/>
      <c r="H76" s="137" t="str">
        <f>'1. ALL DATA'!R77</f>
        <v>Update not Provided</v>
      </c>
      <c r="I76" s="202"/>
      <c r="J76" s="137" t="str">
        <f>'1. ALL DATA'!V77</f>
        <v>Update not provided</v>
      </c>
    </row>
    <row r="77" spans="1:10" ht="25.5" customHeight="1">
      <c r="A77" s="191" t="str">
        <f>'1. ALL DATA'!A78</f>
        <v>Protecting and Strengthening Communities - Love Where You Live</v>
      </c>
      <c r="B77" s="369"/>
      <c r="C77" s="369"/>
      <c r="D77" s="369"/>
      <c r="E77" s="369"/>
      <c r="F77" s="369"/>
      <c r="G77" s="369"/>
      <c r="H77" s="369"/>
      <c r="I77" s="369"/>
      <c r="J77" s="370"/>
    </row>
    <row r="78" spans="1:10" ht="99.75" customHeight="1">
      <c r="A78" s="187" t="str">
        <f>'1. ALL DATA'!A79</f>
        <v>PSC01</v>
      </c>
      <c r="B78" s="189" t="str">
        <f>'1. ALL DATA'!C79</f>
        <v>Increasing Opportunity for Democratic Engagement</v>
      </c>
      <c r="C78" s="337" t="str">
        <f>'1. ALL DATA'!D79</f>
        <v>Investigate Use of Digital Engagement Software for Electoral Registration 
(December 2018)</v>
      </c>
      <c r="D78" s="190" t="str">
        <f>'1. ALL DATA'!H79</f>
        <v>On Track to be Achieved</v>
      </c>
      <c r="E78" s="202"/>
      <c r="F78" s="190" t="str">
        <f>'1. ALL DATA'!M79</f>
        <v>Update not Provided</v>
      </c>
      <c r="G78" s="202"/>
      <c r="H78" s="137" t="str">
        <f>'1. ALL DATA'!R79</f>
        <v>Update not Provided</v>
      </c>
      <c r="I78" s="202"/>
      <c r="J78" s="137" t="str">
        <f>'1. ALL DATA'!V79</f>
        <v>Update not provided</v>
      </c>
    </row>
    <row r="79" spans="1:10" ht="99.75" customHeight="1">
      <c r="A79" s="187" t="str">
        <f>'1. ALL DATA'!A80</f>
        <v>PSC02</v>
      </c>
      <c r="B79" s="189" t="str">
        <f>'1. ALL DATA'!C80</f>
        <v>Increasing Opportunity for Democratic Engagement</v>
      </c>
      <c r="C79" s="337" t="str">
        <f>'1. ALL DATA'!D80</f>
        <v>Prepare for Polling District Review 
(March 2019)</v>
      </c>
      <c r="D79" s="190" t="str">
        <f>'1. ALL DATA'!H80</f>
        <v>On Track to be Achieved</v>
      </c>
      <c r="E79" s="202"/>
      <c r="F79" s="190" t="str">
        <f>'1. ALL DATA'!M80</f>
        <v>Update not Provided</v>
      </c>
      <c r="G79" s="202"/>
      <c r="H79" s="137" t="str">
        <f>'1. ALL DATA'!R80</f>
        <v>Update not Provided</v>
      </c>
      <c r="I79" s="202"/>
      <c r="J79" s="137" t="str">
        <f>'1. ALL DATA'!V80</f>
        <v>Update not provided</v>
      </c>
    </row>
    <row r="80" spans="1:10" ht="87.75">
      <c r="A80" s="187" t="str">
        <f>'1. ALL DATA'!A81</f>
        <v>PSC03</v>
      </c>
      <c r="B80" s="189" t="str">
        <f>'1. ALL DATA'!C81</f>
        <v>Continue to Develop SMART/Digital Approach to Improve Public Access to Services</v>
      </c>
      <c r="C80" s="337" t="str">
        <f>'1. ALL DATA'!D81</f>
        <v>Adoption of Digital Strategy 
(October 2018)</v>
      </c>
      <c r="D80" s="190" t="str">
        <f>'1. ALL DATA'!H81</f>
        <v>Not yet due</v>
      </c>
      <c r="E80" s="202"/>
      <c r="F80" s="190" t="str">
        <f>'1. ALL DATA'!M81</f>
        <v>Update not Provided</v>
      </c>
      <c r="G80" s="202"/>
      <c r="H80" s="137" t="str">
        <f>'1. ALL DATA'!R81</f>
        <v>Update not Provided</v>
      </c>
      <c r="I80" s="202"/>
      <c r="J80" s="137" t="str">
        <f>'1. ALL DATA'!V81</f>
        <v>Update not provided</v>
      </c>
    </row>
    <row r="81" spans="1:46" ht="99.75" customHeight="1">
      <c r="A81" s="187" t="str">
        <f>'1. ALL DATA'!A82</f>
        <v>PSC04</v>
      </c>
      <c r="B81" s="189" t="str">
        <f>'1. ALL DATA'!C82</f>
        <v>Continue to Develop SMART/Digital Approach to Improve Public Access to Services</v>
      </c>
      <c r="C81" s="337" t="str">
        <f>'1. ALL DATA'!D82</f>
        <v>80% of 2018/19 Milestones in New Digital Strategy Achieved 
(March 2019)</v>
      </c>
      <c r="D81" s="190" t="str">
        <f>'1. ALL DATA'!H82</f>
        <v>Not yet due</v>
      </c>
      <c r="E81" s="202"/>
      <c r="F81" s="190" t="str">
        <f>'1. ALL DATA'!M82</f>
        <v>Update not Provided</v>
      </c>
      <c r="G81" s="201"/>
      <c r="H81" s="137" t="str">
        <f>'1. ALL DATA'!R82</f>
        <v>Update not Provided</v>
      </c>
      <c r="I81" s="201"/>
      <c r="J81" s="137" t="str">
        <f>'1. ALL DATA'!V82</f>
        <v>Update not provided</v>
      </c>
    </row>
    <row r="82" spans="1:46" ht="99.75" customHeight="1">
      <c r="A82" s="187" t="str">
        <f>'1. ALL DATA'!A83</f>
        <v>PSC05</v>
      </c>
      <c r="B82" s="189" t="str">
        <f>'1. ALL DATA'!C83</f>
        <v>Continue to Develop SMART/Digital Approach to Improve Public Access to Services</v>
      </c>
      <c r="C82" s="337" t="str">
        <f>'1. ALL DATA'!D83</f>
        <v>Corporate Website Refresh Complete 
(March 2019)</v>
      </c>
      <c r="D82" s="190" t="str">
        <f>'1. ALL DATA'!H83</f>
        <v>Not yet due</v>
      </c>
      <c r="E82" s="202"/>
      <c r="F82" s="190" t="str">
        <f>'1. ALL DATA'!M83</f>
        <v>Update not Provided</v>
      </c>
      <c r="G82" s="202"/>
      <c r="H82" s="137" t="str">
        <f>'1. ALL DATA'!R83</f>
        <v>Update not Provided</v>
      </c>
      <c r="I82" s="202"/>
      <c r="J82" s="137" t="str">
        <f>'1. ALL DATA'!V83</f>
        <v>Update not provided</v>
      </c>
    </row>
    <row r="83" spans="1:46" ht="99.75" customHeight="1">
      <c r="A83" s="187" t="str">
        <f>'1. ALL DATA'!A84</f>
        <v>PSC06</v>
      </c>
      <c r="B83" s="189" t="str">
        <f>'1. ALL DATA'!C84</f>
        <v>Improving Public Art in the Borough</v>
      </c>
      <c r="C83" s="337" t="str">
        <f>'1. ALL DATA'!D84</f>
        <v>Develop a Project Plan for the Delivery of Public Art Including;    New Public Art Commissions Including Both Permanent and Temporary Pieces     Investigating the Feasibility of Moving the Malt Shovel 
(August 2018)</v>
      </c>
      <c r="D83" s="190" t="str">
        <f>'1. ALL DATA'!H84</f>
        <v>On Track to be Achieved</v>
      </c>
      <c r="E83" s="202"/>
      <c r="F83" s="190" t="str">
        <f>'1. ALL DATA'!M84</f>
        <v>Update not Provided</v>
      </c>
      <c r="G83" s="202"/>
      <c r="H83" s="137" t="str">
        <f>'1. ALL DATA'!R84</f>
        <v>Update not Provided</v>
      </c>
      <c r="I83" s="202"/>
      <c r="J83" s="137" t="str">
        <f>'1. ALL DATA'!V84</f>
        <v>Update not provided</v>
      </c>
    </row>
    <row r="84" spans="1:46" ht="99.75" customHeight="1">
      <c r="A84" s="187" t="str">
        <f>'1. ALL DATA'!A85</f>
        <v>PSC07</v>
      </c>
      <c r="B84" s="189" t="str">
        <f>'1. ALL DATA'!C85</f>
        <v>Community Sport and Health Development Initiatives</v>
      </c>
      <c r="C84" s="337" t="str">
        <f>'1. ALL DATA'!D85</f>
        <v>Re-Launch the Council’s Disability Sport Programme Under the “Able Too” Brand
(July 2018)</v>
      </c>
      <c r="D84" s="190" t="str">
        <f>'1. ALL DATA'!H85</f>
        <v>On Track to be Achieved</v>
      </c>
      <c r="E84" s="344"/>
      <c r="F84" s="190" t="str">
        <f>'1. ALL DATA'!M85</f>
        <v>Update not Provided</v>
      </c>
      <c r="G84" s="202"/>
      <c r="H84" s="137" t="str">
        <f>'1. ALL DATA'!R85</f>
        <v>Update not Provided</v>
      </c>
      <c r="I84" s="202"/>
      <c r="J84" s="137" t="str">
        <f>'1. ALL DATA'!V85</f>
        <v>Update not provided</v>
      </c>
    </row>
    <row r="85" spans="1:46" s="149" customFormat="1" ht="126">
      <c r="A85" s="187" t="str">
        <f>'1. ALL DATA'!A86</f>
        <v>PSC08</v>
      </c>
      <c r="B85" s="189" t="str">
        <f>'1. ALL DATA'!C86</f>
        <v xml:space="preserve">Delivering Open Space Improvement Initiatives </v>
      </c>
      <c r="C85" s="337" t="str">
        <f>'1. ALL DATA'!D86</f>
        <v>Management Strategy Prepared and Ready for 2019 Green Flag Submission, Including the Washlands and Stapenhill Gardens 
(January 2019)</v>
      </c>
      <c r="D85" s="190" t="str">
        <f>'1. ALL DATA'!H86</f>
        <v>Not yet due</v>
      </c>
      <c r="E85" s="202"/>
      <c r="F85" s="190" t="str">
        <f>'1. ALL DATA'!M86</f>
        <v>Update not Provided</v>
      </c>
      <c r="G85" s="202"/>
      <c r="H85" s="137" t="str">
        <f>'1. ALL DATA'!R86</f>
        <v>Update not Provided</v>
      </c>
      <c r="I85" s="202"/>
      <c r="J85" s="137" t="str">
        <f>'1. ALL DATA'!V86</f>
        <v>Update not provided</v>
      </c>
      <c r="K85" s="156"/>
      <c r="L85" s="156"/>
      <c r="M85" s="157"/>
      <c r="N85" s="158"/>
      <c r="O85" s="159"/>
      <c r="P85" s="159"/>
      <c r="Q85" s="159"/>
      <c r="R85" s="157"/>
      <c r="S85" s="160"/>
      <c r="T85" s="156"/>
      <c r="U85" s="156"/>
      <c r="V85" s="161"/>
      <c r="W85" s="156"/>
      <c r="X85" s="157"/>
      <c r="Y85" s="157"/>
      <c r="Z85" s="157"/>
      <c r="AA85" s="157"/>
      <c r="AB85" s="148"/>
      <c r="AC85" s="144"/>
      <c r="AD85" s="155"/>
      <c r="AE85" s="155"/>
      <c r="AF85" s="155"/>
      <c r="AG85" s="155"/>
      <c r="AH85" s="155"/>
      <c r="AI85" s="155"/>
      <c r="AJ85" s="155"/>
      <c r="AK85" s="155"/>
      <c r="AL85" s="155"/>
      <c r="AM85" s="155"/>
      <c r="AN85" s="155"/>
      <c r="AO85" s="155"/>
      <c r="AP85" s="155"/>
      <c r="AQ85" s="155"/>
      <c r="AR85" s="155"/>
      <c r="AS85" s="155"/>
      <c r="AT85" s="155"/>
    </row>
    <row r="86" spans="1:46" s="352" customFormat="1" ht="103.5" customHeight="1">
      <c r="A86" s="187" t="str">
        <f>'1. ALL DATA'!A87</f>
        <v>PSC09</v>
      </c>
      <c r="B86" s="189" t="str">
        <f>'1. ALL DATA'!C87</f>
        <v>Delivering Open Space Improvement Initiatives</v>
      </c>
      <c r="C86" s="337" t="str">
        <f>'1. ALL DATA'!D87</f>
        <v>Develop Proposals for the Improvement of the Memorial Gardens, Abbot’s Garden and Andressey Passage 
(June 2018)</v>
      </c>
      <c r="D86" s="190" t="str">
        <f>'1. ALL DATA'!H87</f>
        <v>Fully Achieved</v>
      </c>
      <c r="E86" s="371"/>
      <c r="F86" s="190" t="str">
        <f>'1. ALL DATA'!M87</f>
        <v>Update not Provided</v>
      </c>
      <c r="G86" s="372"/>
      <c r="H86" s="137" t="str">
        <f>'1. ALL DATA'!R87</f>
        <v>Update not Provided</v>
      </c>
      <c r="I86" s="372"/>
      <c r="J86" s="137" t="str">
        <f>'1. ALL DATA'!V87</f>
        <v>Update not provided</v>
      </c>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row>
    <row r="87" spans="1:46" ht="99.75" customHeight="1">
      <c r="A87" s="187" t="str">
        <f>'1. ALL DATA'!A88</f>
        <v>PSC10</v>
      </c>
      <c r="B87" s="189" t="str">
        <f>'1. ALL DATA'!C88</f>
        <v xml:space="preserve">Delivering Open Space Improvement Initiatives </v>
      </c>
      <c r="C87" s="337" t="str">
        <f>'1. ALL DATA'!D88</f>
        <v>Submit an Application to The National Forest for Grant Support 
(November 2018)</v>
      </c>
      <c r="D87" s="190" t="str">
        <f>'1. ALL DATA'!H88</f>
        <v>Not yet due</v>
      </c>
      <c r="E87" s="202"/>
      <c r="F87" s="190" t="str">
        <f>'1. ALL DATA'!M88</f>
        <v>Update not Provided</v>
      </c>
      <c r="G87" s="202"/>
      <c r="H87" s="137" t="str">
        <f>'1. ALL DATA'!R88</f>
        <v>Update not Provided</v>
      </c>
      <c r="I87" s="202"/>
      <c r="J87" s="137" t="str">
        <f>'1. ALL DATA'!V88</f>
        <v>Update not provided</v>
      </c>
    </row>
    <row r="88" spans="1:46" ht="99.75" customHeight="1">
      <c r="A88" s="187" t="str">
        <f>'1. ALL DATA'!A89</f>
        <v>PSC11</v>
      </c>
      <c r="B88" s="189" t="str">
        <f>'1. ALL DATA'!C89</f>
        <v>Review The Provision Of Cycle Facilities On Open Spaces And Car Parks</v>
      </c>
      <c r="C88" s="337" t="str">
        <f>'1. ALL DATA'!D89</f>
        <v>Review of Cycle Facilities Complete 
(October 2018)</v>
      </c>
      <c r="D88" s="190" t="str">
        <f>'1. ALL DATA'!H89</f>
        <v>Not yet due</v>
      </c>
      <c r="E88" s="202"/>
      <c r="F88" s="190" t="str">
        <f>'1. ALL DATA'!M89</f>
        <v>Update not Provided</v>
      </c>
      <c r="G88" s="202"/>
      <c r="H88" s="137" t="str">
        <f>'1. ALL DATA'!R89</f>
        <v>Update not Provided</v>
      </c>
      <c r="I88" s="202"/>
      <c r="J88" s="137" t="str">
        <f>'1. ALL DATA'!V89</f>
        <v>Update not provided</v>
      </c>
    </row>
    <row r="89" spans="1:46" ht="99.75" customHeight="1">
      <c r="A89" s="187" t="str">
        <f>'1. ALL DATA'!A90</f>
        <v>PSC12</v>
      </c>
      <c r="B89" s="189" t="str">
        <f>'1. ALL DATA'!C90</f>
        <v>Green Flag Awards</v>
      </c>
      <c r="C89" s="337" t="str">
        <f>'1. ALL DATA'!D90</f>
        <v>Achieve 2 Green Flag Awards at Bramshall Park and Stapenhill Gardens</v>
      </c>
      <c r="D89" s="190" t="str">
        <f>'1. ALL DATA'!H90</f>
        <v>Not yet due</v>
      </c>
      <c r="E89" s="344"/>
      <c r="F89" s="190" t="str">
        <f>'1. ALL DATA'!M90</f>
        <v>Update not Provided</v>
      </c>
      <c r="G89" s="344"/>
      <c r="H89" s="137" t="str">
        <f>'1. ALL DATA'!R90</f>
        <v>Update not Provided</v>
      </c>
      <c r="I89" s="202"/>
      <c r="J89" s="137" t="str">
        <f>'1. ALL DATA'!V90</f>
        <v>Update not provided</v>
      </c>
    </row>
    <row r="90" spans="1:46" ht="99.75" customHeight="1">
      <c r="A90" s="187" t="str">
        <f>'1. ALL DATA'!A91</f>
        <v>PSC13</v>
      </c>
      <c r="B90" s="189" t="str">
        <f>'1. ALL DATA'!C91</f>
        <v xml:space="preserve">In Bloom Awards </v>
      </c>
      <c r="C90" s="337" t="str">
        <f>'1. ALL DATA'!D91</f>
        <v>Achieve 3 In Bloom Gold Awards at Winshill, Burton And Uttoxeter</v>
      </c>
      <c r="D90" s="190" t="str">
        <f>'1. ALL DATA'!H91</f>
        <v>Not yet due</v>
      </c>
      <c r="E90" s="202"/>
      <c r="F90" s="190" t="str">
        <f>'1. ALL DATA'!M91</f>
        <v>Update not Provided</v>
      </c>
      <c r="G90" s="202"/>
      <c r="H90" s="137" t="str">
        <f>'1. ALL DATA'!R91</f>
        <v>Update not Provided</v>
      </c>
      <c r="I90" s="202"/>
      <c r="J90" s="137" t="str">
        <f>'1. ALL DATA'!V91</f>
        <v>Update not provided</v>
      </c>
    </row>
    <row r="91" spans="1:46" ht="99.75" customHeight="1">
      <c r="A91" s="187" t="str">
        <f>'1. ALL DATA'!A92</f>
        <v>PSC14</v>
      </c>
      <c r="B91" s="189" t="str">
        <f>'1. ALL DATA'!C92</f>
        <v>In Bloom Awards</v>
      </c>
      <c r="C91" s="337" t="str">
        <f>'1. ALL DATA'!D92</f>
        <v>Achieve a Minimum of 5 Silver Gilt and Above for In Bloom Parks Awards. Including; Branston Water Park, Stapenhill Cemetery, Bramshall Park, Winshill (Mill Hill Lane) and Shobnall Fields.</v>
      </c>
      <c r="D91" s="190" t="str">
        <f>'1. ALL DATA'!H92</f>
        <v>Not yet due</v>
      </c>
      <c r="E91" s="202"/>
      <c r="F91" s="190" t="str">
        <f>'1. ALL DATA'!M92</f>
        <v>Update not Provided</v>
      </c>
      <c r="G91" s="202"/>
      <c r="H91" s="137" t="str">
        <f>'1. ALL DATA'!R92</f>
        <v>Update not Provided</v>
      </c>
      <c r="I91" s="202"/>
      <c r="J91" s="137" t="str">
        <f>'1. ALL DATA'!V92</f>
        <v>Update not provided</v>
      </c>
    </row>
    <row r="92" spans="1:46" ht="99.75" customHeight="1">
      <c r="A92" s="187" t="str">
        <f>'1. ALL DATA'!A93</f>
        <v>PSC15</v>
      </c>
      <c r="B92" s="189" t="str">
        <f>'1. ALL DATA'!C93</f>
        <v>In Bloom Awards</v>
      </c>
      <c r="C92" s="337" t="str">
        <f>'1. ALL DATA'!D93</f>
        <v>Expand the In Bloom Federation, Achieving 1 Additional Member</v>
      </c>
      <c r="D92" s="190" t="str">
        <f>'1. ALL DATA'!H93</f>
        <v>Fully Achieved</v>
      </c>
      <c r="E92" s="202"/>
      <c r="F92" s="190" t="str">
        <f>'1. ALL DATA'!M93</f>
        <v>Update not Provided</v>
      </c>
      <c r="G92" s="202"/>
      <c r="H92" s="137" t="str">
        <f>'1. ALL DATA'!R93</f>
        <v>Update not Provided</v>
      </c>
      <c r="I92" s="202"/>
      <c r="J92" s="137" t="str">
        <f>'1. ALL DATA'!V93</f>
        <v>Update not provided</v>
      </c>
    </row>
    <row r="93" spans="1:46" ht="99.75" customHeight="1">
      <c r="A93" s="187" t="str">
        <f>'1. ALL DATA'!A94</f>
        <v>PSC16</v>
      </c>
      <c r="B93" s="189" t="str">
        <f>'1. ALL DATA'!C94</f>
        <v>Adult Safeguarding Training Programme</v>
      </c>
      <c r="C93" s="337" t="str">
        <f>'1. ALL DATA'!D94</f>
        <v>Deliver Training to Services Which Have Contact With Vulnerable Adults: Housing; Licensing; Enforcement; Revenues and Benefits 
(March 2019)</v>
      </c>
      <c r="D93" s="190" t="str">
        <f>'1. ALL DATA'!H94</f>
        <v>Not yet due</v>
      </c>
      <c r="E93" s="202"/>
      <c r="F93" s="190" t="str">
        <f>'1. ALL DATA'!M94</f>
        <v>Update not Provided</v>
      </c>
      <c r="G93" s="202"/>
      <c r="H93" s="137" t="str">
        <f>'1. ALL DATA'!R94</f>
        <v>Update not Provided</v>
      </c>
      <c r="I93" s="202"/>
      <c r="J93" s="137" t="str">
        <f>'1. ALL DATA'!V94</f>
        <v>Update not provided</v>
      </c>
    </row>
    <row r="94" spans="1:46" ht="99.75" customHeight="1">
      <c r="A94" s="187" t="str">
        <f>'1. ALL DATA'!A95</f>
        <v>PSC17</v>
      </c>
      <c r="B94" s="189" t="str">
        <f>'1. ALL DATA'!C95</f>
        <v>Prepare a Succession Plan for Volunteers Running the GO Garden Project</v>
      </c>
      <c r="C94" s="337" t="str">
        <f>'1. ALL DATA'!D95</f>
        <v>Plan Approved Ready for Implementation for 2019 Growing Season 
(October 2018)</v>
      </c>
      <c r="D94" s="190" t="str">
        <f>'1. ALL DATA'!H95</f>
        <v>On Track to be Achieved</v>
      </c>
      <c r="E94" s="202"/>
      <c r="F94" s="190" t="str">
        <f>'1. ALL DATA'!M95</f>
        <v>Update not Provided</v>
      </c>
      <c r="G94" s="202"/>
      <c r="H94" s="137" t="str">
        <f>'1. ALL DATA'!R95</f>
        <v>Update not Provided</v>
      </c>
      <c r="I94" s="202"/>
      <c r="J94" s="137" t="str">
        <f>'1. ALL DATA'!V95</f>
        <v>Update not provided</v>
      </c>
    </row>
    <row r="95" spans="1:46" ht="99.75" customHeight="1">
      <c r="A95" s="187" t="str">
        <f>'1. ALL DATA'!A96</f>
        <v>PSC18</v>
      </c>
      <c r="B95" s="189" t="str">
        <f>'1. ALL DATA'!C96</f>
        <v>Maintain Top Quartile Performance For Street Cleansing - Litter</v>
      </c>
      <c r="C95" s="363">
        <v>0</v>
      </c>
      <c r="D95" s="190" t="str">
        <f>'1. ALL DATA'!H96</f>
        <v>Not yet due</v>
      </c>
      <c r="E95" s="344"/>
      <c r="F95" s="190" t="str">
        <f>'1. ALL DATA'!M96</f>
        <v>Update not Provided</v>
      </c>
      <c r="G95" s="202"/>
      <c r="H95" s="137" t="str">
        <f>'1. ALL DATA'!R96</f>
        <v>Update not Provided</v>
      </c>
      <c r="I95" s="202"/>
      <c r="J95" s="137" t="str">
        <f>'1. ALL DATA'!V96</f>
        <v>Update not provided</v>
      </c>
    </row>
    <row r="96" spans="1:46" ht="99.75" customHeight="1">
      <c r="A96" s="187" t="str">
        <f>'1. ALL DATA'!A97</f>
        <v>PSC19</v>
      </c>
      <c r="B96" s="189" t="str">
        <f>'1. ALL DATA'!C97</f>
        <v>Maintain Top Quartile Performance For Street Cleansing - Detritus</v>
      </c>
      <c r="C96" s="363">
        <v>0.01</v>
      </c>
      <c r="D96" s="190" t="str">
        <f>'1. ALL DATA'!H97</f>
        <v>Not yet due</v>
      </c>
      <c r="E96" s="202"/>
      <c r="F96" s="190" t="str">
        <f>'1. ALL DATA'!M97</f>
        <v>Update not Provided</v>
      </c>
      <c r="G96" s="202"/>
      <c r="H96" s="137" t="str">
        <f>'1. ALL DATA'!R97</f>
        <v>Update not Provided</v>
      </c>
      <c r="I96" s="202"/>
      <c r="J96" s="137" t="str">
        <f>'1. ALL DATA'!V97</f>
        <v>Update not provided</v>
      </c>
    </row>
    <row r="97" spans="1:10" ht="99.75" customHeight="1">
      <c r="A97" s="187" t="str">
        <f>'1. ALL DATA'!A98</f>
        <v>PSC20</v>
      </c>
      <c r="B97" s="189" t="str">
        <f>'1. ALL DATA'!C98</f>
        <v>Maintain Top Quartile Performance For Street Cleansing - Graffiti</v>
      </c>
      <c r="C97" s="363">
        <v>0</v>
      </c>
      <c r="D97" s="190" t="str">
        <f>'1. ALL DATA'!H98</f>
        <v>Not yet due</v>
      </c>
      <c r="E97" s="344"/>
      <c r="F97" s="190" t="str">
        <f>'1. ALL DATA'!M98</f>
        <v>Update not Provided</v>
      </c>
      <c r="G97" s="202"/>
      <c r="H97" s="137" t="str">
        <f>'1. ALL DATA'!R98</f>
        <v>Update not Provided</v>
      </c>
      <c r="I97" s="202"/>
      <c r="J97" s="137" t="str">
        <f>'1. ALL DATA'!V98</f>
        <v>Update not provided</v>
      </c>
    </row>
    <row r="98" spans="1:10" ht="99.75" customHeight="1">
      <c r="A98" s="187" t="str">
        <f>'1. ALL DATA'!A99</f>
        <v>PSC21</v>
      </c>
      <c r="B98" s="189" t="str">
        <f>'1. ALL DATA'!C99</f>
        <v>Maintain Top Quartile Performance For Street Cleansing – Fly-Posting</v>
      </c>
      <c r="C98" s="363">
        <v>0</v>
      </c>
      <c r="D98" s="190" t="str">
        <f>'1. ALL DATA'!H99</f>
        <v>Not yet due</v>
      </c>
      <c r="E98" s="344"/>
      <c r="F98" s="190" t="str">
        <f>'1. ALL DATA'!M99</f>
        <v>Update not Provided</v>
      </c>
      <c r="G98" s="202"/>
      <c r="H98" s="137" t="str">
        <f>'1. ALL DATA'!R99</f>
        <v>Update not Provided</v>
      </c>
      <c r="I98" s="202"/>
      <c r="J98" s="137" t="str">
        <f>'1. ALL DATA'!V99</f>
        <v>Update not provided</v>
      </c>
    </row>
    <row r="99" spans="1:10" ht="99.75" customHeight="1">
      <c r="A99" s="187" t="str">
        <f>'1. ALL DATA'!A100</f>
        <v>PSC22</v>
      </c>
      <c r="B99" s="189" t="str">
        <f>'1. ALL DATA'!C100</f>
        <v xml:space="preserve">Maintain Top Quartile Performance On Recycling </v>
      </c>
      <c r="C99" s="337" t="str">
        <f>'1. ALL DATA'!D100</f>
        <v>Household Waste Recycled and Composted:
50%</v>
      </c>
      <c r="D99" s="190" t="str">
        <f>'1. ALL DATA'!H100</f>
        <v>On Track to be Achieved</v>
      </c>
      <c r="E99" s="344"/>
      <c r="F99" s="190" t="str">
        <f>'1. ALL DATA'!M100</f>
        <v>Update not Provided</v>
      </c>
      <c r="G99" s="202"/>
      <c r="H99" s="137" t="str">
        <f>'1. ALL DATA'!R100</f>
        <v>Update not Provided</v>
      </c>
      <c r="I99" s="202"/>
      <c r="J99" s="137" t="str">
        <f>'1. ALL DATA'!V100</f>
        <v>Update not provided</v>
      </c>
    </row>
    <row r="100" spans="1:10" ht="99.75" customHeight="1">
      <c r="A100" s="187" t="str">
        <f>'1. ALL DATA'!A101</f>
        <v>PSC23</v>
      </c>
      <c r="B100" s="189" t="str">
        <f>'1. ALL DATA'!C101</f>
        <v xml:space="preserve">Maintain Top Quartile Performance On Waste Reduction </v>
      </c>
      <c r="C100" s="337" t="str">
        <f>'1. ALL DATA'!D101</f>
        <v>Residual Household Waste Per Household:
475kg</v>
      </c>
      <c r="D100" s="190" t="str">
        <f>'1. ALL DATA'!H101</f>
        <v>On Track to be Achieved</v>
      </c>
      <c r="E100" s="344"/>
      <c r="F100" s="190" t="str">
        <f>'1. ALL DATA'!M101</f>
        <v>Update not Provided</v>
      </c>
      <c r="G100" s="202"/>
      <c r="H100" s="137" t="str">
        <f>'1. ALL DATA'!R101</f>
        <v>Update not Provided</v>
      </c>
      <c r="I100" s="202"/>
      <c r="J100" s="137" t="str">
        <f>'1. ALL DATA'!V101</f>
        <v>Update not provided</v>
      </c>
    </row>
    <row r="101" spans="1:10" ht="99.75" customHeight="1">
      <c r="A101" s="187" t="str">
        <f>'1. ALL DATA'!A102</f>
        <v>PSC24</v>
      </c>
      <c r="B101" s="189" t="str">
        <f>'1. ALL DATA'!C102</f>
        <v>Continue to Increase Public Awareness Of Recycling and Other Environmental Issues Such as Street Cleanliness</v>
      </c>
      <c r="C101" s="337" t="str">
        <f>'1. ALL DATA'!D102</f>
        <v>Produce and Implement New Communications Plan
(December 2018)</v>
      </c>
      <c r="D101" s="190" t="str">
        <f>'1. ALL DATA'!H102</f>
        <v>Not yet due</v>
      </c>
      <c r="E101" s="344"/>
      <c r="F101" s="190" t="str">
        <f>'1. ALL DATA'!M102</f>
        <v>Update not Provided</v>
      </c>
      <c r="G101" s="344"/>
      <c r="H101" s="137" t="str">
        <f>'1. ALL DATA'!R102</f>
        <v>Update not Provided</v>
      </c>
      <c r="I101" s="202"/>
      <c r="J101" s="137" t="str">
        <f>'1. ALL DATA'!V102</f>
        <v>Update not provided</v>
      </c>
    </row>
    <row r="102" spans="1:10" ht="99.75" customHeight="1">
      <c r="A102" s="187" t="str">
        <f>'1. ALL DATA'!A103</f>
        <v>PSC25</v>
      </c>
      <c r="B102" s="189" t="str">
        <f>'1. ALL DATA'!C103</f>
        <v>Guidance to Support Planning Services</v>
      </c>
      <c r="C102" s="337" t="str">
        <f>'1. ALL DATA'!D103</f>
        <v>Introduce New Cannock Chase Special Area of Conservation (SAC) Guidance
(April 2018)</v>
      </c>
      <c r="D102" s="190" t="str">
        <f>'1. ALL DATA'!H103</f>
        <v>Fully Achieved</v>
      </c>
      <c r="E102" s="202"/>
      <c r="F102" s="190" t="str">
        <f>'1. ALL DATA'!M103</f>
        <v>Update not Provided</v>
      </c>
      <c r="G102" s="201"/>
      <c r="H102" s="137" t="str">
        <f>'1. ALL DATA'!R103</f>
        <v>Update not Provided</v>
      </c>
      <c r="I102" s="202"/>
      <c r="J102" s="137" t="str">
        <f>'1. ALL DATA'!V103</f>
        <v>Update not provided</v>
      </c>
    </row>
    <row r="103" spans="1:10" ht="99.75" customHeight="1">
      <c r="A103" s="187" t="str">
        <f>'1. ALL DATA'!A104</f>
        <v>PSC26</v>
      </c>
      <c r="B103" s="189" t="str">
        <f>'1. ALL DATA'!C104</f>
        <v>Guidance to Support Planning Services</v>
      </c>
      <c r="C103" s="337" t="str">
        <f>'1. ALL DATA'!D104</f>
        <v>Devise Borough-wide Planting Guidance 
(June 2018)</v>
      </c>
      <c r="D103" s="190" t="str">
        <f>'1. ALL DATA'!H104</f>
        <v>Fully Achieved</v>
      </c>
      <c r="E103" s="202"/>
      <c r="F103" s="190" t="str">
        <f>'1. ALL DATA'!M104</f>
        <v>Update not Provided</v>
      </c>
      <c r="G103" s="202"/>
      <c r="H103" s="137" t="str">
        <f>'1. ALL DATA'!R104</f>
        <v>Update not Provided</v>
      </c>
      <c r="I103" s="202"/>
      <c r="J103" s="137" t="str">
        <f>'1. ALL DATA'!V104</f>
        <v>Update not provided</v>
      </c>
    </row>
    <row r="104" spans="1:10" ht="99.75" customHeight="1">
      <c r="A104" s="187" t="str">
        <f>'1. ALL DATA'!A105</f>
        <v>PSC27</v>
      </c>
      <c r="B104" s="189" t="str">
        <f>'1. ALL DATA'!C105</f>
        <v>Guidance to Support Planning Services</v>
      </c>
      <c r="C104" s="337" t="str">
        <f>'1. ALL DATA'!D105</f>
        <v>Introduce New Heritage Impact Assessment Guidance Notes 
(April 2018)</v>
      </c>
      <c r="D104" s="190" t="str">
        <f>'1. ALL DATA'!H105</f>
        <v>Fully Achieved</v>
      </c>
      <c r="E104" s="202"/>
      <c r="F104" s="190" t="str">
        <f>'1. ALL DATA'!M105</f>
        <v>Update not Provided</v>
      </c>
      <c r="G104" s="202"/>
      <c r="H104" s="137" t="str">
        <f>'1. ALL DATA'!R105</f>
        <v>Update not Provided</v>
      </c>
      <c r="I104" s="202"/>
      <c r="J104" s="137" t="str">
        <f>'1. ALL DATA'!V105</f>
        <v>Update not provided</v>
      </c>
    </row>
    <row r="105" spans="1:10" ht="99.75" customHeight="1">
      <c r="A105" s="187" t="str">
        <f>'1. ALL DATA'!A106</f>
        <v>PSC28</v>
      </c>
      <c r="B105" s="189" t="str">
        <f>'1. ALL DATA'!C106</f>
        <v>Delivery of Strategic Housing and Employment Sites</v>
      </c>
      <c r="C105" s="337" t="str">
        <f>'1. ALL DATA'!D106</f>
        <v>Strategic Site Progress Report Prepared 
(December 2018)</v>
      </c>
      <c r="D105" s="190" t="str">
        <f>'1. ALL DATA'!H106</f>
        <v>Not yet due</v>
      </c>
      <c r="E105" s="202"/>
      <c r="F105" s="190" t="str">
        <f>'1. ALL DATA'!M106</f>
        <v>Update not Provided</v>
      </c>
      <c r="G105" s="202"/>
      <c r="H105" s="137" t="str">
        <f>'1. ALL DATA'!R106</f>
        <v>Update not Provided</v>
      </c>
      <c r="I105" s="202"/>
      <c r="J105" s="137" t="str">
        <f>'1. ALL DATA'!V106</f>
        <v>Update not provided</v>
      </c>
    </row>
    <row r="106" spans="1:10" ht="99.75" customHeight="1">
      <c r="A106" s="187" t="str">
        <f>'1. ALL DATA'!A107</f>
        <v>PSC29</v>
      </c>
      <c r="B106" s="189" t="str">
        <f>'1. ALL DATA'!C107</f>
        <v xml:space="preserve">Monitor Local Plan Performance </v>
      </c>
      <c r="C106" s="337" t="str">
        <f>'1. ALL DATA'!D107</f>
        <v>Annual Monitoring Report Prepared
(November 2018)</v>
      </c>
      <c r="D106" s="190" t="str">
        <f>'1. ALL DATA'!H107</f>
        <v>Not yet due</v>
      </c>
      <c r="E106" s="202"/>
      <c r="F106" s="190" t="str">
        <f>'1. ALL DATA'!M107</f>
        <v>Update not Provided</v>
      </c>
      <c r="G106" s="202"/>
      <c r="H106" s="137" t="str">
        <f>'1. ALL DATA'!R107</f>
        <v>Update not Provided</v>
      </c>
      <c r="I106" s="202"/>
      <c r="J106" s="137" t="str">
        <f>'1. ALL DATA'!V107</f>
        <v>Update not provided</v>
      </c>
    </row>
    <row r="107" spans="1:10" ht="99.75" customHeight="1">
      <c r="A107" s="187" t="str">
        <f>'1. ALL DATA'!A108</f>
        <v>PSC30</v>
      </c>
      <c r="B107" s="189" t="str">
        <f>'1. ALL DATA'!C108</f>
        <v>Guidance to Support Planning Services</v>
      </c>
      <c r="C107" s="337" t="str">
        <f>'1. ALL DATA'!D108</f>
        <v>Introduce New Protocol to Neighbourhood Planning 
(June 2018)</v>
      </c>
      <c r="D107" s="190" t="str">
        <f>'1. ALL DATA'!H108</f>
        <v>Fully Achieved</v>
      </c>
      <c r="E107" s="202"/>
      <c r="F107" s="190" t="str">
        <f>'1. ALL DATA'!M108</f>
        <v>Update not Provided</v>
      </c>
      <c r="G107" s="202"/>
      <c r="H107" s="137" t="str">
        <f>'1. ALL DATA'!R108</f>
        <v>Update not Provided</v>
      </c>
      <c r="I107" s="202"/>
      <c r="J107" s="137" t="str">
        <f>'1. ALL DATA'!V108</f>
        <v>Update not provided</v>
      </c>
    </row>
    <row r="108" spans="1:10" ht="99.75" customHeight="1">
      <c r="A108" s="187" t="str">
        <f>'1. ALL DATA'!A109</f>
        <v>PSC31</v>
      </c>
      <c r="B108" s="189" t="str">
        <f>'1. ALL DATA'!C109</f>
        <v>Delivering Improvements to the Washlands</v>
      </c>
      <c r="C108" s="337" t="str">
        <f>'1. ALL DATA'!D109</f>
        <v>Adoption of a Washlands Strategy 
(December 2018)</v>
      </c>
      <c r="D108" s="190" t="str">
        <f>'1. ALL DATA'!H109</f>
        <v>On Track to be Achieved</v>
      </c>
      <c r="E108" s="202"/>
      <c r="F108" s="190" t="str">
        <f>'1. ALL DATA'!M109</f>
        <v>Update not Provided</v>
      </c>
      <c r="G108" s="202"/>
      <c r="H108" s="137" t="str">
        <f>'1. ALL DATA'!R109</f>
        <v>Update not Provided</v>
      </c>
      <c r="I108" s="202"/>
      <c r="J108" s="137" t="str">
        <f>'1. ALL DATA'!V109</f>
        <v>Update not provided</v>
      </c>
    </row>
    <row r="109" spans="1:10" ht="99.75" customHeight="1">
      <c r="A109" s="187" t="str">
        <f>'1. ALL DATA'!A110</f>
        <v>PSC32</v>
      </c>
      <c r="B109" s="189" t="str">
        <f>'1. ALL DATA'!C110</f>
        <v>Delivering Improvements to the Washlands</v>
      </c>
      <c r="C109" s="337" t="str">
        <f>'1. ALL DATA'!D110</f>
        <v>Work With Partners to Develop a Detailed Business Case for Delivering Improvements to the Washlands
(September 2018)</v>
      </c>
      <c r="D109" s="190" t="str">
        <f>'1. ALL DATA'!H110</f>
        <v>On Track to be Achieved</v>
      </c>
      <c r="E109" s="202"/>
      <c r="F109" s="190" t="str">
        <f>'1. ALL DATA'!M110</f>
        <v>Update not Provided</v>
      </c>
      <c r="G109" s="202"/>
      <c r="H109" s="137" t="str">
        <f>'1. ALL DATA'!R110</f>
        <v>Update not Provided</v>
      </c>
      <c r="I109" s="202"/>
      <c r="J109" s="137" t="str">
        <f>'1. ALL DATA'!V110</f>
        <v>Update not provided</v>
      </c>
    </row>
    <row r="110" spans="1:10" ht="99.75" customHeight="1">
      <c r="A110" s="187" t="str">
        <f>'1. ALL DATA'!A111</f>
        <v>PSC33</v>
      </c>
      <c r="B110" s="189" t="str">
        <f>'1. ALL DATA'!C111</f>
        <v>Enforcement Activities</v>
      </c>
      <c r="C110" s="337" t="str">
        <f>'1. ALL DATA'!D111</f>
        <v>Review of High Hedge Complaint Procedures and Fees Complete
(March 2019)</v>
      </c>
      <c r="D110" s="190" t="str">
        <f>'1. ALL DATA'!H111</f>
        <v>On Track to be Achieved</v>
      </c>
      <c r="E110" s="202"/>
      <c r="F110" s="190" t="str">
        <f>'1. ALL DATA'!M111</f>
        <v>Update not Provided</v>
      </c>
      <c r="G110" s="202"/>
      <c r="H110" s="137" t="str">
        <f>'1. ALL DATA'!R111</f>
        <v>Update not Provided</v>
      </c>
      <c r="I110" s="202"/>
      <c r="J110" s="137" t="str">
        <f>'1. ALL DATA'!V111</f>
        <v>Update not provided</v>
      </c>
    </row>
    <row r="111" spans="1:10" ht="99.75" customHeight="1">
      <c r="A111" s="187" t="str">
        <f>'1. ALL DATA'!A112</f>
        <v>PSC34</v>
      </c>
      <c r="B111" s="189" t="str">
        <f>'1. ALL DATA'!C112</f>
        <v xml:space="preserve">Deliver Focussed Community and Civil Enforcement Initiatives </v>
      </c>
      <c r="C111" s="337" t="str">
        <f>'1. ALL DATA'!D112</f>
        <v>Undertake a Minimum of 11 Initiatives Across the Borough
(March 2019)</v>
      </c>
      <c r="D111" s="190" t="str">
        <f>'1. ALL DATA'!H112</f>
        <v>On Track to be Achieved</v>
      </c>
      <c r="E111" s="202"/>
      <c r="F111" s="190" t="str">
        <f>'1. ALL DATA'!M112</f>
        <v>Update not Provided</v>
      </c>
      <c r="G111" s="202"/>
      <c r="H111" s="137" t="str">
        <f>'1. ALL DATA'!R112</f>
        <v>Update not Provided</v>
      </c>
      <c r="I111" s="202"/>
      <c r="J111" s="137" t="str">
        <f>'1. ALL DATA'!V112</f>
        <v>Update not provided</v>
      </c>
    </row>
    <row r="112" spans="1:10" ht="99.75" customHeight="1">
      <c r="A112" s="187" t="str">
        <f>'1. ALL DATA'!A113</f>
        <v>PSC35</v>
      </c>
      <c r="B112" s="189" t="str">
        <f>'1. ALL DATA'!C113</f>
        <v>Selective Licensing Scheme</v>
      </c>
      <c r="C112" s="337" t="str">
        <f>'1. ALL DATA'!D113</f>
        <v>Provide a Member Briefing on Progress With the Selective Licensing Pilot Scheme
(June 2018)</v>
      </c>
      <c r="D112" s="190" t="str">
        <f>'1. ALL DATA'!H113</f>
        <v>Fully Achieved</v>
      </c>
      <c r="E112" s="202"/>
      <c r="F112" s="190" t="str">
        <f>'1. ALL DATA'!M113</f>
        <v>Update not Provided</v>
      </c>
      <c r="G112" s="202"/>
      <c r="H112" s="137" t="str">
        <f>'1. ALL DATA'!R113</f>
        <v>Update not Provided</v>
      </c>
      <c r="I112" s="202"/>
      <c r="J112" s="137" t="str">
        <f>'1. ALL DATA'!V113</f>
        <v>Update not provided</v>
      </c>
    </row>
    <row r="113" spans="1:10" ht="99.75" customHeight="1">
      <c r="A113" s="187" t="str">
        <f>'1. ALL DATA'!A114</f>
        <v>PSC36</v>
      </c>
      <c r="B113" s="189" t="str">
        <f>'1. ALL DATA'!C114</f>
        <v>Selective Licensing Scheme</v>
      </c>
      <c r="C113" s="337" t="str">
        <f>'1. ALL DATA'!D114</f>
        <v>Complete an Evaluation of Selective Licensing Scheme
(November 2018)</v>
      </c>
      <c r="D113" s="190" t="str">
        <f>'1. ALL DATA'!H114</f>
        <v>Not yet due</v>
      </c>
      <c r="E113" s="202"/>
      <c r="F113" s="190" t="str">
        <f>'1. ALL DATA'!M114</f>
        <v>Update not Provided</v>
      </c>
      <c r="G113" s="202"/>
      <c r="H113" s="137" t="str">
        <f>'1. ALL DATA'!R114</f>
        <v>Update not Provided</v>
      </c>
      <c r="I113" s="201"/>
      <c r="J113" s="137" t="str">
        <f>'1. ALL DATA'!V114</f>
        <v>Update not provided</v>
      </c>
    </row>
    <row r="114" spans="1:10" ht="99.75" customHeight="1">
      <c r="A114" s="187" t="str">
        <f>'1. ALL DATA'!A115</f>
        <v>PSC37</v>
      </c>
      <c r="B114" s="189" t="str">
        <f>'1. ALL DATA'!C115</f>
        <v>Deliver Focussed Environmental Health Initiatives</v>
      </c>
      <c r="C114" s="337" t="str">
        <f>'1. ALL DATA'!D115</f>
        <v>Undertake a Minimum of 2 Multi-Agency Initiatives to Address Modern Slavery
(March 2019)</v>
      </c>
      <c r="D114" s="190" t="str">
        <f>'1. ALL DATA'!H115</f>
        <v>On Track to be Achieved</v>
      </c>
      <c r="E114" s="202"/>
      <c r="F114" s="190" t="str">
        <f>'1. ALL DATA'!M115</f>
        <v>Update not Provided</v>
      </c>
      <c r="G114" s="202"/>
      <c r="H114" s="137" t="str">
        <f>'1. ALL DATA'!R115</f>
        <v>Update not Provided</v>
      </c>
      <c r="I114" s="202"/>
      <c r="J114" s="137" t="str">
        <f>'1. ALL DATA'!V115</f>
        <v>Update not provided</v>
      </c>
    </row>
    <row r="115" spans="1:10" ht="99.75" customHeight="1">
      <c r="A115" s="187" t="str">
        <f>'1. ALL DATA'!A116</f>
        <v>PSC38</v>
      </c>
      <c r="B115" s="189" t="str">
        <f>'1. ALL DATA'!C116</f>
        <v>Deliver Focussed Environmental Health Initiatives</v>
      </c>
      <c r="C115" s="337" t="str">
        <f>'1. ALL DATA'!D116</f>
        <v>Undertake a Minimum of 4 Initiatives With Weekend Market Traders to Ensure Compliance With Food Hygiene Legislation
(March 2019)</v>
      </c>
      <c r="D115" s="190" t="str">
        <f>'1. ALL DATA'!H116</f>
        <v>Not yet due</v>
      </c>
      <c r="E115" s="202"/>
      <c r="F115" s="190" t="str">
        <f>'1. ALL DATA'!M116</f>
        <v>Update not Provided</v>
      </c>
      <c r="G115" s="202"/>
      <c r="H115" s="137" t="str">
        <f>'1. ALL DATA'!R116</f>
        <v>Update not Provided</v>
      </c>
      <c r="I115" s="202"/>
      <c r="J115" s="137" t="str">
        <f>'1. ALL DATA'!V116</f>
        <v>Update not provided</v>
      </c>
    </row>
    <row r="116" spans="1:10" s="34" customFormat="1" ht="94.5">
      <c r="A116" s="187" t="str">
        <f>'1. ALL DATA'!A117</f>
        <v>PSC39</v>
      </c>
      <c r="B116" s="189" t="str">
        <f>'1. ALL DATA'!C117</f>
        <v>Deliver Focussed Environmental Health Initiatives</v>
      </c>
      <c r="C116" s="337" t="str">
        <f>'1. ALL DATA'!D117</f>
        <v>Complete a Targeted Initiative Tackling Concerns on Houses in Multiple Occupation
(March 2019)</v>
      </c>
      <c r="D116" s="190" t="str">
        <f>'1. ALL DATA'!H117</f>
        <v>On Track to be Achieved</v>
      </c>
      <c r="E116" s="202"/>
      <c r="F116" s="190" t="str">
        <f>'1. ALL DATA'!M117</f>
        <v>Update not Provided</v>
      </c>
      <c r="G116" s="202"/>
      <c r="H116" s="137" t="str">
        <f>'1. ALL DATA'!R117</f>
        <v>Update not Provided</v>
      </c>
      <c r="I116" s="201"/>
      <c r="J116" s="137" t="str">
        <f>'1. ALL DATA'!V117</f>
        <v>Update not provided</v>
      </c>
    </row>
    <row r="117" spans="1:10" s="34" customFormat="1" ht="87.75">
      <c r="A117" s="187" t="str">
        <f>'1. ALL DATA'!A118</f>
        <v>PSC40</v>
      </c>
      <c r="B117" s="189" t="str">
        <f>'1. ALL DATA'!C118</f>
        <v>Tackle Rough Sleeping and Supporting Homeless Residents</v>
      </c>
      <c r="C117" s="337" t="str">
        <f>'1. ALL DATA'!D118</f>
        <v>Rough Sleeper Count Completed
(December 2018)</v>
      </c>
      <c r="D117" s="190" t="str">
        <f>'1. ALL DATA'!H118</f>
        <v>Not yet due</v>
      </c>
      <c r="E117" s="202"/>
      <c r="F117" s="190" t="str">
        <f>'1. ALL DATA'!M118</f>
        <v>Update not Provided</v>
      </c>
      <c r="G117" s="202"/>
      <c r="H117" s="137" t="str">
        <f>'1. ALL DATA'!R118</f>
        <v>Update not Provided</v>
      </c>
      <c r="I117" s="202"/>
      <c r="J117" s="137" t="str">
        <f>'1. ALL DATA'!V118</f>
        <v>Update not provided</v>
      </c>
    </row>
    <row r="118" spans="1:10" s="34" customFormat="1" ht="87.75">
      <c r="A118" s="187" t="str">
        <f>'1. ALL DATA'!A119</f>
        <v>PSC41</v>
      </c>
      <c r="B118" s="189" t="str">
        <f>'1. ALL DATA'!C119</f>
        <v>Delivering Better Services to Support Homelessness</v>
      </c>
      <c r="C118" s="337" t="str">
        <f>'1. ALL DATA'!D119</f>
        <v>100% Of Applicants Accepted for a New Homeless Duty Receiving a Personal Housing Plan</v>
      </c>
      <c r="D118" s="190" t="str">
        <f>'1. ALL DATA'!H119</f>
        <v>On Track to be Achieved</v>
      </c>
      <c r="E118" s="202"/>
      <c r="F118" s="190" t="str">
        <f>'1. ALL DATA'!M119</f>
        <v>Update not Provided</v>
      </c>
      <c r="G118" s="202"/>
      <c r="H118" s="137" t="str">
        <f>'1. ALL DATA'!R119</f>
        <v>Update not Provided</v>
      </c>
      <c r="I118" s="202"/>
      <c r="J118" s="137" t="str">
        <f>'1. ALL DATA'!V119</f>
        <v>Update not provided</v>
      </c>
    </row>
    <row r="119" spans="1:10" s="34" customFormat="1" ht="87.75">
      <c r="A119" s="187" t="str">
        <f>'1. ALL DATA'!A120</f>
        <v>PSC42</v>
      </c>
      <c r="B119" s="189" t="str">
        <f>'1. ALL DATA'!C120</f>
        <v>Delivering Better Services to Support Homelessness</v>
      </c>
      <c r="C119" s="337" t="str">
        <f>'1. ALL DATA'!D120</f>
        <v>Revise Joint Allocations Policy
(December 2018)</v>
      </c>
      <c r="D119" s="190" t="str">
        <f>'1. ALL DATA'!H120</f>
        <v>On Track to be Achieved</v>
      </c>
      <c r="E119" s="202"/>
      <c r="F119" s="190" t="str">
        <f>'1. ALL DATA'!M120</f>
        <v>Update not Provided</v>
      </c>
      <c r="G119" s="202"/>
      <c r="H119" s="137" t="str">
        <f>'1. ALL DATA'!R120</f>
        <v>Update not Provided</v>
      </c>
      <c r="I119" s="202"/>
      <c r="J119" s="137" t="str">
        <f>'1. ALL DATA'!V120</f>
        <v>Update not provided</v>
      </c>
    </row>
    <row r="120" spans="1:10" s="34" customFormat="1" ht="87.75">
      <c r="A120" s="187" t="str">
        <f>'1. ALL DATA'!A121</f>
        <v>PSC43</v>
      </c>
      <c r="B120" s="189" t="str">
        <f>'1. ALL DATA'!C121</f>
        <v>Delivering Better Services to Support Homelessness</v>
      </c>
      <c r="C120" s="337" t="str">
        <f>'1. ALL DATA'!D121</f>
        <v>Approve Refreshed Homelessness Strategy
(September 2018)</v>
      </c>
      <c r="D120" s="190" t="str">
        <f>'1. ALL DATA'!H121</f>
        <v>On Track to be Achieved</v>
      </c>
      <c r="E120" s="202"/>
      <c r="F120" s="190" t="str">
        <f>'1. ALL DATA'!M121</f>
        <v>Update not Provided</v>
      </c>
      <c r="G120" s="202"/>
      <c r="H120" s="137" t="str">
        <f>'1. ALL DATA'!R121</f>
        <v>Update not Provided</v>
      </c>
      <c r="I120" s="202"/>
      <c r="J120" s="137" t="str">
        <f>'1. ALL DATA'!V121</f>
        <v>Update not provided</v>
      </c>
    </row>
    <row r="121" spans="1:10" s="34" customFormat="1" ht="87.75">
      <c r="A121" s="187" t="str">
        <f>'1. ALL DATA'!A122</f>
        <v>PSC44</v>
      </c>
      <c r="B121" s="189" t="str">
        <f>'1. ALL DATA'!C122</f>
        <v>World War One Centenary Commemorations</v>
      </c>
      <c r="C121" s="337" t="str">
        <f>'1. ALL DATA'!D122</f>
        <v>Action Plan Developed Setting Out a Schedule of Events 
(May 2018)</v>
      </c>
      <c r="D121" s="190" t="str">
        <f>'1. ALL DATA'!H122</f>
        <v>Fully Achieved</v>
      </c>
      <c r="E121" s="202"/>
      <c r="F121" s="190" t="str">
        <f>'1. ALL DATA'!M122</f>
        <v>Update not Provided</v>
      </c>
      <c r="G121" s="202"/>
      <c r="H121" s="137" t="str">
        <f>'1. ALL DATA'!R122</f>
        <v>Update not Provided</v>
      </c>
      <c r="I121" s="202"/>
      <c r="J121" s="137" t="str">
        <f>'1. ALL DATA'!V122</f>
        <v>Update not provided</v>
      </c>
    </row>
    <row r="122" spans="1:10" s="34" customFormat="1" ht="87.75">
      <c r="A122" s="187" t="str">
        <f>'1. ALL DATA'!A123</f>
        <v>PSC45</v>
      </c>
      <c r="B122" s="189" t="str">
        <f>'1. ALL DATA'!C123</f>
        <v>Deliver Phase 1b of the Burton Regeneration Programme</v>
      </c>
      <c r="C122" s="337" t="str">
        <f>'1. ALL DATA'!D123</f>
        <v>Agree Project Milestones 
(May 2018)</v>
      </c>
      <c r="D122" s="137" t="str">
        <f>'1. ALL DATA'!H123</f>
        <v>Fully Achieved</v>
      </c>
      <c r="E122" s="365"/>
      <c r="F122" s="137" t="str">
        <f>'1. ALL DATA'!M123</f>
        <v>Update not Provided</v>
      </c>
      <c r="G122" s="365"/>
      <c r="H122" s="137" t="str">
        <f>'1. ALL DATA'!R123</f>
        <v>Update not Provided</v>
      </c>
      <c r="I122" s="202"/>
      <c r="J122" s="137" t="str">
        <f>'1. ALL DATA'!V123</f>
        <v>Update not provided</v>
      </c>
    </row>
    <row r="123" spans="1:10" s="34" customFormat="1" ht="46.5">
      <c r="A123" s="187" t="str">
        <f>'1. ALL DATA'!A124</f>
        <v>PSC46</v>
      </c>
      <c r="B123" s="189" t="str">
        <f>'1. ALL DATA'!C124</f>
        <v>Deliver Phase 1b of the Burton Regeneration Programme</v>
      </c>
      <c r="C123" s="337" t="str">
        <f>'1. ALL DATA'!D124</f>
        <v xml:space="preserve">Deliver 80% of 2018/19 Project Milestones </v>
      </c>
      <c r="D123" s="137" t="str">
        <f>'1. ALL DATA'!H124</f>
        <v>Not yet due</v>
      </c>
      <c r="E123" s="366"/>
      <c r="F123" s="137" t="str">
        <f>'1. ALL DATA'!M124</f>
        <v>Update not Provided</v>
      </c>
      <c r="G123" s="366"/>
      <c r="H123" s="137" t="str">
        <f>'1. ALL DATA'!R124</f>
        <v>Update not Provided</v>
      </c>
      <c r="I123" s="366"/>
      <c r="J123" s="137" t="str">
        <f>'1. ALL DATA'!V124</f>
        <v>Update not provided</v>
      </c>
    </row>
    <row r="124" spans="1:10" s="34" customFormat="1" ht="110.25">
      <c r="A124" s="187" t="str">
        <f>'1. ALL DATA'!A125</f>
        <v>PSC47</v>
      </c>
      <c r="B124" s="189" t="str">
        <f>'1. ALL DATA'!C125</f>
        <v>Deliver Phase 2 of the Burton Regeneration Programme</v>
      </c>
      <c r="C124" s="337" t="str">
        <f>'1. ALL DATA'!D125</f>
        <v>Commission Independent Consultant’s Report on “A Strategic Vision for a Better, Brighter Burton in the Future” (May 2018)</v>
      </c>
      <c r="D124" s="137" t="str">
        <f>'1. ALL DATA'!H125</f>
        <v>Fully Achieved</v>
      </c>
      <c r="E124" s="366"/>
      <c r="F124" s="137" t="str">
        <f>'1. ALL DATA'!M125</f>
        <v>Update not Provided</v>
      </c>
      <c r="G124" s="366"/>
      <c r="H124" s="137" t="str">
        <f>'1. ALL DATA'!R125</f>
        <v>Update not Provided</v>
      </c>
      <c r="I124" s="366"/>
      <c r="J124" s="137" t="str">
        <f>'1. ALL DATA'!V125</f>
        <v>Update not provided</v>
      </c>
    </row>
    <row r="125" spans="1:10" s="34" customFormat="1" ht="63">
      <c r="A125" s="187" t="str">
        <f>'1. ALL DATA'!A126</f>
        <v>PSC48</v>
      </c>
      <c r="B125" s="189" t="str">
        <f>'1. ALL DATA'!C126</f>
        <v>Deliver Phase 2 of the Burton Regeneration Programme</v>
      </c>
      <c r="C125" s="337" t="str">
        <f>'1. ALL DATA'!D126</f>
        <v>Consider Findings of Consultant’s Report Within 6 Weeks of Receipt of Report</v>
      </c>
      <c r="D125" s="137" t="str">
        <f>'1. ALL DATA'!H126</f>
        <v>Not yet due</v>
      </c>
      <c r="E125" s="366"/>
      <c r="F125" s="137" t="str">
        <f>'1. ALL DATA'!M126</f>
        <v>Update not Provided</v>
      </c>
      <c r="G125" s="366"/>
      <c r="H125" s="137" t="str">
        <f>'1. ALL DATA'!R126</f>
        <v>Update not Provided</v>
      </c>
      <c r="I125" s="366"/>
      <c r="J125" s="137" t="str">
        <f>'1. ALL DATA'!V126</f>
        <v>Update not provided</v>
      </c>
    </row>
    <row r="126" spans="1:10" s="34" customFormat="1" ht="94.5">
      <c r="A126" s="187" t="str">
        <f>'1. ALL DATA'!A127</f>
        <v>PSC49</v>
      </c>
      <c r="B126" s="189" t="str">
        <f>'1. ALL DATA'!C127</f>
        <v>Promote Tourism Across the Borough</v>
      </c>
      <c r="C126" s="337" t="str">
        <f>'1. ALL DATA'!D127</f>
        <v>Support the Council’s Strategic Tourism Partners in Promotion Activities 
(March 2019)</v>
      </c>
      <c r="D126" s="137" t="str">
        <f>'1. ALL DATA'!H127</f>
        <v>On Track to be Achieved</v>
      </c>
      <c r="E126" s="366"/>
      <c r="F126" s="137" t="str">
        <f>'1. ALL DATA'!M127</f>
        <v>Update not Provided</v>
      </c>
      <c r="G126" s="366"/>
      <c r="H126" s="137" t="str">
        <f>'1. ALL DATA'!R127</f>
        <v>Update not Provided</v>
      </c>
      <c r="I126" s="366"/>
      <c r="J126" s="137" t="str">
        <f>'1. ALL DATA'!V127</f>
        <v>Update not provided</v>
      </c>
    </row>
    <row r="127" spans="1:10" s="34" customFormat="1" ht="110.25">
      <c r="A127" s="187" t="str">
        <f>'1. ALL DATA'!A128</f>
        <v>PSC50</v>
      </c>
      <c r="B127" s="189" t="str">
        <f>'1. ALL DATA'!C128</f>
        <v>Review the Provision of Physical Tourism Information</v>
      </c>
      <c r="C127" s="337" t="str">
        <f>'1. ALL DATA'!D128</f>
        <v>Consider Existing Tourism Signage and Information Boards and How These Can be Improved 
(September 2018)</v>
      </c>
      <c r="D127" s="137" t="str">
        <f>'1. ALL DATA'!H128</f>
        <v>Not yet due</v>
      </c>
      <c r="E127" s="366"/>
      <c r="F127" s="137" t="str">
        <f>'1. ALL DATA'!M128</f>
        <v>Update not Provided</v>
      </c>
      <c r="G127" s="366"/>
      <c r="H127" s="137" t="str">
        <f>'1. ALL DATA'!R128</f>
        <v>Update not Provided</v>
      </c>
      <c r="I127" s="366"/>
      <c r="J127" s="137" t="str">
        <f>'1. ALL DATA'!V128</f>
        <v>Update not provided</v>
      </c>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c r="C146" s="44"/>
    </row>
  </sheetData>
  <sheetProtection autoFilter="0"/>
  <autoFilter ref="A2:J127"/>
  <conditionalFormatting sqref="V85">
    <cfRule type="containsText" dxfId="4438" priority="6425" operator="containsText" text="Numerical Outturn Within 10% Tolerance">
      <formula>NOT(ISERROR(SEARCH("Numerical Outturn Within 10% Tolerance",V85)))</formula>
    </cfRule>
    <cfRule type="containsText" dxfId="4437" priority="6426" operator="containsText" text="Numerical Outturn Within 5% Tolerance">
      <formula>NOT(ISERROR(SEARCH("Numerical Outturn Within 5% Tolerance",V85)))</formula>
    </cfRule>
    <cfRule type="containsText" dxfId="4436" priority="6427" operator="containsText" text="Target Achieved / Exceeded">
      <formula>NOT(ISERROR(SEARCH("Target Achieved / Exceeded",V85)))</formula>
    </cfRule>
    <cfRule type="containsText" dxfId="4435" priority="6428" operator="containsText" text="Full Update Not Yet Available">
      <formula>NOT(ISERROR(SEARCH("Full Update Not Yet Available",V85)))</formula>
    </cfRule>
    <cfRule type="containsText" dxfId="4434" priority="6429" operator="containsText" text="Full Update Not Yet Available">
      <formula>NOT(ISERROR(SEARCH("Full Update Not Yet Available",V85)))</formula>
    </cfRule>
  </conditionalFormatting>
  <conditionalFormatting sqref="M85 R85">
    <cfRule type="containsText" dxfId="4433" priority="6396" operator="containsText" text="Deferred">
      <formula>NOT(ISERROR(SEARCH("Deferred",M85)))</formula>
    </cfRule>
  </conditionalFormatting>
  <conditionalFormatting sqref="E24 E86 E29:E31 E33:E34 E36:E37 E39:E40 E42:E43 E48 E51 E55 E63 E71:E74 E76 E84 E89 E95 E97:E101 G30 G43 G51 G55 G63 G71:G73 G76 G86 G89 G101 I43 I51 I63 I71:I73 I86 D4:D61 F4:F61 H4:H61 J4:J61 J63:J76 H63:H76 F63:F76 D63:D76 D78:D127 F78:F127 H78:H127 J78:J127">
    <cfRule type="containsText" dxfId="4432" priority="6378" operator="containsText" text="On track to be achieved">
      <formula>NOT(ISERROR(SEARCH("On track to be achieved",D4)))</formula>
    </cfRule>
    <cfRule type="containsText" dxfId="4431" priority="6391" operator="containsText" text="Deferred">
      <formula>NOT(ISERROR(SEARCH("Deferred",D4)))</formula>
    </cfRule>
    <cfRule type="containsText" dxfId="4430" priority="6392" operator="containsText" text="Deleted">
      <formula>NOT(ISERROR(SEARCH("Deleted",D4)))</formula>
    </cfRule>
    <cfRule type="containsText" dxfId="4429" priority="6393" operator="containsText" text="In Danger of Falling Behind Target">
      <formula>NOT(ISERROR(SEARCH("In Danger of Falling Behind Target",D4)))</formula>
    </cfRule>
    <cfRule type="containsText" dxfId="4428" priority="6394" operator="containsText" text="Not yet due">
      <formula>NOT(ISERROR(SEARCH("Not yet due",D4)))</formula>
    </cfRule>
    <cfRule type="containsText" dxfId="4427" priority="6397" operator="containsText" text="Update not Provided">
      <formula>NOT(ISERROR(SEARCH("Update not Provided",D4)))</formula>
    </cfRule>
    <cfRule type="containsText" dxfId="4426" priority="6398" operator="containsText" text="Not yet due">
      <formula>NOT(ISERROR(SEARCH("Not yet due",D4)))</formula>
    </cfRule>
    <cfRule type="containsText" dxfId="4425" priority="6399" operator="containsText" text="Completed Behind Schedule">
      <formula>NOT(ISERROR(SEARCH("Completed Behind Schedule",D4)))</formula>
    </cfRule>
    <cfRule type="containsText" dxfId="4424" priority="6400" operator="containsText" text="Off Target">
      <formula>NOT(ISERROR(SEARCH("Off Target",D4)))</formula>
    </cfRule>
    <cfRule type="containsText" dxfId="4423" priority="6401" operator="containsText" text="On Track to be Achieved">
      <formula>NOT(ISERROR(SEARCH("On Track to be Achieved",D4)))</formula>
    </cfRule>
    <cfRule type="containsText" dxfId="4422" priority="6402" operator="containsText" text="Fully Achieved">
      <formula>NOT(ISERROR(SEARCH("Fully Achieved",D4)))</formula>
    </cfRule>
    <cfRule type="containsText" dxfId="4421" priority="6403" operator="containsText" text="Not yet due">
      <formula>NOT(ISERROR(SEARCH("Not yet due",D4)))</formula>
    </cfRule>
    <cfRule type="containsText" dxfId="4420" priority="6404" operator="containsText" text="Not Yet Due">
      <formula>NOT(ISERROR(SEARCH("Not Yet Due",D4)))</formula>
    </cfRule>
    <cfRule type="containsText" dxfId="4419" priority="6405" operator="containsText" text="Deferred">
      <formula>NOT(ISERROR(SEARCH("Deferred",D4)))</formula>
    </cfRule>
    <cfRule type="containsText" dxfId="4418" priority="6406" operator="containsText" text="Deleted">
      <formula>NOT(ISERROR(SEARCH("Deleted",D4)))</formula>
    </cfRule>
    <cfRule type="containsText" dxfId="4417" priority="6407" operator="containsText" text="In Danger of Falling Behind Target">
      <formula>NOT(ISERROR(SEARCH("In Danger of Falling Behind Target",D4)))</formula>
    </cfRule>
    <cfRule type="containsText" dxfId="4416" priority="6408" operator="containsText" text="Not yet due">
      <formula>NOT(ISERROR(SEARCH("Not yet due",D4)))</formula>
    </cfRule>
    <cfRule type="containsText" dxfId="4415" priority="6410" operator="containsText" text="Completed Behind Schedule">
      <formula>NOT(ISERROR(SEARCH("Completed Behind Schedule",D4)))</formula>
    </cfRule>
    <cfRule type="containsText" dxfId="4414" priority="6411" operator="containsText" text="Off Target">
      <formula>NOT(ISERROR(SEARCH("Off Target",D4)))</formula>
    </cfRule>
    <cfRule type="containsText" dxfId="4413" priority="6412" operator="containsText" text="In Danger of Falling Behind Target">
      <formula>NOT(ISERROR(SEARCH("In Danger of Falling Behind Target",D4)))</formula>
    </cfRule>
    <cfRule type="containsText" dxfId="4412" priority="6413" operator="containsText" text="On Track to be Achieved">
      <formula>NOT(ISERROR(SEARCH("On Track to be Achieved",D4)))</formula>
    </cfRule>
    <cfRule type="containsText" dxfId="4411" priority="6414" operator="containsText" text="Fully Achieved">
      <formula>NOT(ISERROR(SEARCH("Fully Achieved",D4)))</formula>
    </cfRule>
    <cfRule type="containsText" dxfId="4410" priority="6430" operator="containsText" text="Update not Provided">
      <formula>NOT(ISERROR(SEARCH("Update not Provided",D4)))</formula>
    </cfRule>
    <cfRule type="containsText" dxfId="4409" priority="6431" operator="containsText" text="Not yet due">
      <formula>NOT(ISERROR(SEARCH("Not yet due",D4)))</formula>
    </cfRule>
    <cfRule type="containsText" dxfId="4408" priority="6432" operator="containsText" text="Completed Behind Schedule">
      <formula>NOT(ISERROR(SEARCH("Completed Behind Schedule",D4)))</formula>
    </cfRule>
    <cfRule type="containsText" dxfId="4407" priority="6433" operator="containsText" text="Off Target">
      <formula>NOT(ISERROR(SEARCH("Off Target",D4)))</formula>
    </cfRule>
    <cfRule type="containsText" dxfId="4406" priority="6434" operator="containsText" text="In Danger of Falling Behind Target">
      <formula>NOT(ISERROR(SEARCH("In Danger of Falling Behind Target",D4)))</formula>
    </cfRule>
    <cfRule type="containsText" dxfId="4405" priority="6435" operator="containsText" text="On Track to be Achieved">
      <formula>NOT(ISERROR(SEARCH("On Track to be Achieved",D4)))</formula>
    </cfRule>
    <cfRule type="containsText" dxfId="4404" priority="6436" operator="containsText" text="Fully Achieved">
      <formula>NOT(ISERROR(SEARCH("Fully Achieved",D4)))</formula>
    </cfRule>
    <cfRule type="containsText" dxfId="4403" priority="6437" operator="containsText" text="Fully Achieved">
      <formula>NOT(ISERROR(SEARCH("Fully Achieved",D4)))</formula>
    </cfRule>
    <cfRule type="containsText" dxfId="4402" priority="6438" operator="containsText" text="Fully Achieved">
      <formula>NOT(ISERROR(SEARCH("Fully Achieved",D4)))</formula>
    </cfRule>
    <cfRule type="containsText" dxfId="4401" priority="6458" operator="containsText" text="Deferred">
      <formula>NOT(ISERROR(SEARCH("Deferred",D4)))</formula>
    </cfRule>
    <cfRule type="containsText" dxfId="4400" priority="6459" operator="containsText" text="Deleted">
      <formula>NOT(ISERROR(SEARCH("Deleted",D4)))</formula>
    </cfRule>
    <cfRule type="containsText" dxfId="4399" priority="6460" operator="containsText" text="In Danger of Falling Behind Target">
      <formula>NOT(ISERROR(SEARCH("In Danger of Falling Behind Target",D4)))</formula>
    </cfRule>
    <cfRule type="containsText" dxfId="4398" priority="6461" operator="containsText" text="Not yet due">
      <formula>NOT(ISERROR(SEARCH("Not yet due",D4)))</formula>
    </cfRule>
    <cfRule type="containsText" dxfId="4397" priority="6462" operator="containsText" text="Update not Provided">
      <formula>NOT(ISERROR(SEARCH("Update not Provided",D4)))</formula>
    </cfRule>
  </conditionalFormatting>
  <conditionalFormatting sqref="Y5:Y6">
    <cfRule type="containsText" dxfId="4396" priority="6342" operator="containsText" text="On track to be achieved">
      <formula>NOT(ISERROR(SEARCH("On track to be achieved",Y5)))</formula>
    </cfRule>
    <cfRule type="containsText" dxfId="4395" priority="6343" operator="containsText" text="Deferred">
      <formula>NOT(ISERROR(SEARCH("Deferred",Y5)))</formula>
    </cfRule>
    <cfRule type="containsText" dxfId="4394" priority="6344" operator="containsText" text="Deleted">
      <formula>NOT(ISERROR(SEARCH("Deleted",Y5)))</formula>
    </cfRule>
    <cfRule type="containsText" dxfId="4393" priority="6345" operator="containsText" text="In Danger of Falling Behind Target">
      <formula>NOT(ISERROR(SEARCH("In Danger of Falling Behind Target",Y5)))</formula>
    </cfRule>
    <cfRule type="containsText" dxfId="4392" priority="6346" operator="containsText" text="Not yet due">
      <formula>NOT(ISERROR(SEARCH("Not yet due",Y5)))</formula>
    </cfRule>
    <cfRule type="containsText" dxfId="4391" priority="6347" operator="containsText" text="Update not Provided">
      <formula>NOT(ISERROR(SEARCH("Update not Provided",Y5)))</formula>
    </cfRule>
    <cfRule type="containsText" dxfId="4390" priority="6348" operator="containsText" text="Not yet due">
      <formula>NOT(ISERROR(SEARCH("Not yet due",Y5)))</formula>
    </cfRule>
    <cfRule type="containsText" dxfId="4389" priority="6349" operator="containsText" text="Completed Behind Schedule">
      <formula>NOT(ISERROR(SEARCH("Completed Behind Schedule",Y5)))</formula>
    </cfRule>
    <cfRule type="containsText" dxfId="4388" priority="6350" operator="containsText" text="Off Target">
      <formula>NOT(ISERROR(SEARCH("Off Target",Y5)))</formula>
    </cfRule>
    <cfRule type="containsText" dxfId="4387" priority="6351" operator="containsText" text="On Track to be Achieved">
      <formula>NOT(ISERROR(SEARCH("On Track to be Achieved",Y5)))</formula>
    </cfRule>
    <cfRule type="containsText" dxfId="4386" priority="6352" operator="containsText" text="Fully Achieved">
      <formula>NOT(ISERROR(SEARCH("Fully Achieved",Y5)))</formula>
    </cfRule>
    <cfRule type="containsText" dxfId="4385" priority="6353" operator="containsText" text="Not yet due">
      <formula>NOT(ISERROR(SEARCH("Not yet due",Y5)))</formula>
    </cfRule>
    <cfRule type="containsText" dxfId="4384" priority="6354" operator="containsText" text="Not Yet Due">
      <formula>NOT(ISERROR(SEARCH("Not Yet Due",Y5)))</formula>
    </cfRule>
    <cfRule type="containsText" dxfId="4383" priority="6355" operator="containsText" text="Deferred">
      <formula>NOT(ISERROR(SEARCH("Deferred",Y5)))</formula>
    </cfRule>
    <cfRule type="containsText" dxfId="4382" priority="6356" operator="containsText" text="Deleted">
      <formula>NOT(ISERROR(SEARCH("Deleted",Y5)))</formula>
    </cfRule>
    <cfRule type="containsText" dxfId="4381" priority="6357" operator="containsText" text="In Danger of Falling Behind Target">
      <formula>NOT(ISERROR(SEARCH("In Danger of Falling Behind Target",Y5)))</formula>
    </cfRule>
    <cfRule type="containsText" dxfId="4380" priority="6358" operator="containsText" text="Not yet due">
      <formula>NOT(ISERROR(SEARCH("Not yet due",Y5)))</formula>
    </cfRule>
    <cfRule type="containsText" dxfId="4379" priority="6359" operator="containsText" text="Completed Behind Schedule">
      <formula>NOT(ISERROR(SEARCH("Completed Behind Schedule",Y5)))</formula>
    </cfRule>
    <cfRule type="containsText" dxfId="4378" priority="6360" operator="containsText" text="Off Target">
      <formula>NOT(ISERROR(SEARCH("Off Target",Y5)))</formula>
    </cfRule>
    <cfRule type="containsText" dxfId="4377" priority="6361" operator="containsText" text="In Danger of Falling Behind Target">
      <formula>NOT(ISERROR(SEARCH("In Danger of Falling Behind Target",Y5)))</formula>
    </cfRule>
    <cfRule type="containsText" dxfId="4376" priority="6362" operator="containsText" text="On Track to be Achieved">
      <formula>NOT(ISERROR(SEARCH("On Track to be Achieved",Y5)))</formula>
    </cfRule>
    <cfRule type="containsText" dxfId="4375" priority="6363" operator="containsText" text="Fully Achieved">
      <formula>NOT(ISERROR(SEARCH("Fully Achieved",Y5)))</formula>
    </cfRule>
    <cfRule type="containsText" dxfId="4374" priority="6364" operator="containsText" text="Update not Provided">
      <formula>NOT(ISERROR(SEARCH("Update not Provided",Y5)))</formula>
    </cfRule>
    <cfRule type="containsText" dxfId="4373" priority="6365" operator="containsText" text="Not yet due">
      <formula>NOT(ISERROR(SEARCH("Not yet due",Y5)))</formula>
    </cfRule>
    <cfRule type="containsText" dxfId="4372" priority="6366" operator="containsText" text="Completed Behind Schedule">
      <formula>NOT(ISERROR(SEARCH("Completed Behind Schedule",Y5)))</formula>
    </cfRule>
    <cfRule type="containsText" dxfId="4371" priority="6367" operator="containsText" text="Off Target">
      <formula>NOT(ISERROR(SEARCH("Off Target",Y5)))</formula>
    </cfRule>
    <cfRule type="containsText" dxfId="4370" priority="6368" operator="containsText" text="In Danger of Falling Behind Target">
      <formula>NOT(ISERROR(SEARCH("In Danger of Falling Behind Target",Y5)))</formula>
    </cfRule>
    <cfRule type="containsText" dxfId="4369" priority="6369" operator="containsText" text="On Track to be Achieved">
      <formula>NOT(ISERROR(SEARCH("On Track to be Achieved",Y5)))</formula>
    </cfRule>
    <cfRule type="containsText" dxfId="4368" priority="6370" operator="containsText" text="Fully Achieved">
      <formula>NOT(ISERROR(SEARCH("Fully Achieved",Y5)))</formula>
    </cfRule>
    <cfRule type="containsText" dxfId="4367" priority="6371" operator="containsText" text="Fully Achieved">
      <formula>NOT(ISERROR(SEARCH("Fully Achieved",Y5)))</formula>
    </cfRule>
    <cfRule type="containsText" dxfId="4366" priority="6372" operator="containsText" text="Fully Achieved">
      <formula>NOT(ISERROR(SEARCH("Fully Achieved",Y5)))</formula>
    </cfRule>
    <cfRule type="containsText" dxfId="4365" priority="6373" operator="containsText" text="Deferred">
      <formula>NOT(ISERROR(SEARCH("Deferred",Y5)))</formula>
    </cfRule>
    <cfRule type="containsText" dxfId="4364" priority="6374" operator="containsText" text="Deleted">
      <formula>NOT(ISERROR(SEARCH("Deleted",Y5)))</formula>
    </cfRule>
    <cfRule type="containsText" dxfId="4363" priority="6375" operator="containsText" text="In Danger of Falling Behind Target">
      <formula>NOT(ISERROR(SEARCH("In Danger of Falling Behind Target",Y5)))</formula>
    </cfRule>
    <cfRule type="containsText" dxfId="4362" priority="6376" operator="containsText" text="Not yet due">
      <formula>NOT(ISERROR(SEARCH("Not yet due",Y5)))</formula>
    </cfRule>
    <cfRule type="containsText" dxfId="4361" priority="6377" operator="containsText" text="Update not Provided">
      <formula>NOT(ISERROR(SEARCH("Update not Provided",Y5)))</formula>
    </cfRule>
  </conditionalFormatting>
  <conditionalFormatting sqref="E29">
    <cfRule type="containsText" dxfId="4360" priority="6162" operator="containsText" text="On track to be achieved">
      <formula>NOT(ISERROR(SEARCH("On track to be achieved",E29)))</formula>
    </cfRule>
    <cfRule type="containsText" dxfId="4359" priority="6163" operator="containsText" text="Deferred">
      <formula>NOT(ISERROR(SEARCH("Deferred",E29)))</formula>
    </cfRule>
    <cfRule type="containsText" dxfId="4358" priority="6164" operator="containsText" text="Deleted">
      <formula>NOT(ISERROR(SEARCH("Deleted",E29)))</formula>
    </cfRule>
    <cfRule type="containsText" dxfId="4357" priority="6165" operator="containsText" text="In Danger of Falling Behind Target">
      <formula>NOT(ISERROR(SEARCH("In Danger of Falling Behind Target",E29)))</formula>
    </cfRule>
    <cfRule type="containsText" dxfId="4356" priority="6166" operator="containsText" text="Not yet due">
      <formula>NOT(ISERROR(SEARCH("Not yet due",E29)))</formula>
    </cfRule>
    <cfRule type="containsText" dxfId="4355" priority="6167" operator="containsText" text="Update not Provided">
      <formula>NOT(ISERROR(SEARCH("Update not Provided",E29)))</formula>
    </cfRule>
    <cfRule type="containsText" dxfId="4354" priority="6168" operator="containsText" text="Not yet due">
      <formula>NOT(ISERROR(SEARCH("Not yet due",E29)))</formula>
    </cfRule>
    <cfRule type="containsText" dxfId="4353" priority="6169" operator="containsText" text="Completed Behind Schedule">
      <formula>NOT(ISERROR(SEARCH("Completed Behind Schedule",E29)))</formula>
    </cfRule>
    <cfRule type="containsText" dxfId="4352" priority="6170" operator="containsText" text="Off Target">
      <formula>NOT(ISERROR(SEARCH("Off Target",E29)))</formula>
    </cfRule>
    <cfRule type="containsText" dxfId="4351" priority="6171" operator="containsText" text="On Track to be Achieved">
      <formula>NOT(ISERROR(SEARCH("On Track to be Achieved",E29)))</formula>
    </cfRule>
    <cfRule type="containsText" dxfId="4350" priority="6172" operator="containsText" text="Fully Achieved">
      <formula>NOT(ISERROR(SEARCH("Fully Achieved",E29)))</formula>
    </cfRule>
    <cfRule type="containsText" dxfId="4349" priority="6173" operator="containsText" text="Not yet due">
      <formula>NOT(ISERROR(SEARCH("Not yet due",E29)))</formula>
    </cfRule>
    <cfRule type="containsText" dxfId="4348" priority="6174" operator="containsText" text="Not Yet Due">
      <formula>NOT(ISERROR(SEARCH("Not Yet Due",E29)))</formula>
    </cfRule>
    <cfRule type="containsText" dxfId="4347" priority="6175" operator="containsText" text="Deferred">
      <formula>NOT(ISERROR(SEARCH("Deferred",E29)))</formula>
    </cfRule>
    <cfRule type="containsText" dxfId="4346" priority="6176" operator="containsText" text="Deleted">
      <formula>NOT(ISERROR(SEARCH("Deleted",E29)))</formula>
    </cfRule>
    <cfRule type="containsText" dxfId="4345" priority="6177" operator="containsText" text="In Danger of Falling Behind Target">
      <formula>NOT(ISERROR(SEARCH("In Danger of Falling Behind Target",E29)))</formula>
    </cfRule>
    <cfRule type="containsText" dxfId="4344" priority="6178" operator="containsText" text="Not yet due">
      <formula>NOT(ISERROR(SEARCH("Not yet due",E29)))</formula>
    </cfRule>
    <cfRule type="containsText" dxfId="4343" priority="6179" operator="containsText" text="Completed Behind Schedule">
      <formula>NOT(ISERROR(SEARCH("Completed Behind Schedule",E29)))</formula>
    </cfRule>
    <cfRule type="containsText" dxfId="4342" priority="6180" operator="containsText" text="Off Target">
      <formula>NOT(ISERROR(SEARCH("Off Target",E29)))</formula>
    </cfRule>
    <cfRule type="containsText" dxfId="4341" priority="6181" operator="containsText" text="In Danger of Falling Behind Target">
      <formula>NOT(ISERROR(SEARCH("In Danger of Falling Behind Target",E29)))</formula>
    </cfRule>
    <cfRule type="containsText" dxfId="4340" priority="6182" operator="containsText" text="On Track to be Achieved">
      <formula>NOT(ISERROR(SEARCH("On Track to be Achieved",E29)))</formula>
    </cfRule>
    <cfRule type="containsText" dxfId="4339" priority="6183" operator="containsText" text="Fully Achieved">
      <formula>NOT(ISERROR(SEARCH("Fully Achieved",E29)))</formula>
    </cfRule>
    <cfRule type="containsText" dxfId="4338" priority="6184" operator="containsText" text="Update not Provided">
      <formula>NOT(ISERROR(SEARCH("Update not Provided",E29)))</formula>
    </cfRule>
    <cfRule type="containsText" dxfId="4337" priority="6185" operator="containsText" text="Not yet due">
      <formula>NOT(ISERROR(SEARCH("Not yet due",E29)))</formula>
    </cfRule>
    <cfRule type="containsText" dxfId="4336" priority="6186" operator="containsText" text="Completed Behind Schedule">
      <formula>NOT(ISERROR(SEARCH("Completed Behind Schedule",E29)))</formula>
    </cfRule>
    <cfRule type="containsText" dxfId="4335" priority="6187" operator="containsText" text="Off Target">
      <formula>NOT(ISERROR(SEARCH("Off Target",E29)))</formula>
    </cfRule>
    <cfRule type="containsText" dxfId="4334" priority="6188" operator="containsText" text="In Danger of Falling Behind Target">
      <formula>NOT(ISERROR(SEARCH("In Danger of Falling Behind Target",E29)))</formula>
    </cfRule>
    <cfRule type="containsText" dxfId="4333" priority="6189" operator="containsText" text="On Track to be Achieved">
      <formula>NOT(ISERROR(SEARCH("On Track to be Achieved",E29)))</formula>
    </cfRule>
    <cfRule type="containsText" dxfId="4332" priority="6190" operator="containsText" text="Fully Achieved">
      <formula>NOT(ISERROR(SEARCH("Fully Achieved",E29)))</formula>
    </cfRule>
    <cfRule type="containsText" dxfId="4331" priority="6191" operator="containsText" text="Fully Achieved">
      <formula>NOT(ISERROR(SEARCH("Fully Achieved",E29)))</formula>
    </cfRule>
    <cfRule type="containsText" dxfId="4330" priority="6192" operator="containsText" text="Fully Achieved">
      <formula>NOT(ISERROR(SEARCH("Fully Achieved",E29)))</formula>
    </cfRule>
    <cfRule type="containsText" dxfId="4329" priority="6193" operator="containsText" text="Deferred">
      <formula>NOT(ISERROR(SEARCH("Deferred",E29)))</formula>
    </cfRule>
    <cfRule type="containsText" dxfId="4328" priority="6194" operator="containsText" text="Deleted">
      <formula>NOT(ISERROR(SEARCH("Deleted",E29)))</formula>
    </cfRule>
    <cfRule type="containsText" dxfId="4327" priority="6195" operator="containsText" text="In Danger of Falling Behind Target">
      <formula>NOT(ISERROR(SEARCH("In Danger of Falling Behind Target",E29)))</formula>
    </cfRule>
    <cfRule type="containsText" dxfId="4326" priority="6196" operator="containsText" text="Not yet due">
      <formula>NOT(ISERROR(SEARCH("Not yet due",E29)))</formula>
    </cfRule>
    <cfRule type="containsText" dxfId="4325" priority="6197" operator="containsText" text="Update not Provided">
      <formula>NOT(ISERROR(SEARCH("Update not Provided",E29)))</formula>
    </cfRule>
  </conditionalFormatting>
  <conditionalFormatting sqref="E34">
    <cfRule type="containsText" dxfId="4324" priority="6126" operator="containsText" text="On track to be achieved">
      <formula>NOT(ISERROR(SEARCH("On track to be achieved",E34)))</formula>
    </cfRule>
    <cfRule type="containsText" dxfId="4323" priority="6127" operator="containsText" text="Deferred">
      <formula>NOT(ISERROR(SEARCH("Deferred",E34)))</formula>
    </cfRule>
    <cfRule type="containsText" dxfId="4322" priority="6128" operator="containsText" text="Deleted">
      <formula>NOT(ISERROR(SEARCH("Deleted",E34)))</formula>
    </cfRule>
    <cfRule type="containsText" dxfId="4321" priority="6129" operator="containsText" text="In Danger of Falling Behind Target">
      <formula>NOT(ISERROR(SEARCH("In Danger of Falling Behind Target",E34)))</formula>
    </cfRule>
    <cfRule type="containsText" dxfId="4320" priority="6130" operator="containsText" text="Not yet due">
      <formula>NOT(ISERROR(SEARCH("Not yet due",E34)))</formula>
    </cfRule>
    <cfRule type="containsText" dxfId="4319" priority="6131" operator="containsText" text="Update not Provided">
      <formula>NOT(ISERROR(SEARCH("Update not Provided",E34)))</formula>
    </cfRule>
    <cfRule type="containsText" dxfId="4318" priority="6132" operator="containsText" text="Not yet due">
      <formula>NOT(ISERROR(SEARCH("Not yet due",E34)))</formula>
    </cfRule>
    <cfRule type="containsText" dxfId="4317" priority="6133" operator="containsText" text="Completed Behind Schedule">
      <formula>NOT(ISERROR(SEARCH("Completed Behind Schedule",E34)))</formula>
    </cfRule>
    <cfRule type="containsText" dxfId="4316" priority="6134" operator="containsText" text="Off Target">
      <formula>NOT(ISERROR(SEARCH("Off Target",E34)))</formula>
    </cfRule>
    <cfRule type="containsText" dxfId="4315" priority="6135" operator="containsText" text="On Track to be Achieved">
      <formula>NOT(ISERROR(SEARCH("On Track to be Achieved",E34)))</formula>
    </cfRule>
    <cfRule type="containsText" dxfId="4314" priority="6136" operator="containsText" text="Fully Achieved">
      <formula>NOT(ISERROR(SEARCH("Fully Achieved",E34)))</formula>
    </cfRule>
    <cfRule type="containsText" dxfId="4313" priority="6137" operator="containsText" text="Not yet due">
      <formula>NOT(ISERROR(SEARCH("Not yet due",E34)))</formula>
    </cfRule>
    <cfRule type="containsText" dxfId="4312" priority="6138" operator="containsText" text="Not Yet Due">
      <formula>NOT(ISERROR(SEARCH("Not Yet Due",E34)))</formula>
    </cfRule>
    <cfRule type="containsText" dxfId="4311" priority="6139" operator="containsText" text="Deferred">
      <formula>NOT(ISERROR(SEARCH("Deferred",E34)))</formula>
    </cfRule>
    <cfRule type="containsText" dxfId="4310" priority="6140" operator="containsText" text="Deleted">
      <formula>NOT(ISERROR(SEARCH("Deleted",E34)))</formula>
    </cfRule>
    <cfRule type="containsText" dxfId="4309" priority="6141" operator="containsText" text="In Danger of Falling Behind Target">
      <formula>NOT(ISERROR(SEARCH("In Danger of Falling Behind Target",E34)))</formula>
    </cfRule>
    <cfRule type="containsText" dxfId="4308" priority="6142" operator="containsText" text="Not yet due">
      <formula>NOT(ISERROR(SEARCH("Not yet due",E34)))</formula>
    </cfRule>
    <cfRule type="containsText" dxfId="4307" priority="6143" operator="containsText" text="Completed Behind Schedule">
      <formula>NOT(ISERROR(SEARCH("Completed Behind Schedule",E34)))</formula>
    </cfRule>
    <cfRule type="containsText" dxfId="4306" priority="6144" operator="containsText" text="Off Target">
      <formula>NOT(ISERROR(SEARCH("Off Target",E34)))</formula>
    </cfRule>
    <cfRule type="containsText" dxfId="4305" priority="6145" operator="containsText" text="In Danger of Falling Behind Target">
      <formula>NOT(ISERROR(SEARCH("In Danger of Falling Behind Target",E34)))</formula>
    </cfRule>
    <cfRule type="containsText" dxfId="4304" priority="6146" operator="containsText" text="On Track to be Achieved">
      <formula>NOT(ISERROR(SEARCH("On Track to be Achieved",E34)))</formula>
    </cfRule>
    <cfRule type="containsText" dxfId="4303" priority="6147" operator="containsText" text="Fully Achieved">
      <formula>NOT(ISERROR(SEARCH("Fully Achieved",E34)))</formula>
    </cfRule>
    <cfRule type="containsText" dxfId="4302" priority="6148" operator="containsText" text="Update not Provided">
      <formula>NOT(ISERROR(SEARCH("Update not Provided",E34)))</formula>
    </cfRule>
    <cfRule type="containsText" dxfId="4301" priority="6149" operator="containsText" text="Not yet due">
      <formula>NOT(ISERROR(SEARCH("Not yet due",E34)))</formula>
    </cfRule>
    <cfRule type="containsText" dxfId="4300" priority="6150" operator="containsText" text="Completed Behind Schedule">
      <formula>NOT(ISERROR(SEARCH("Completed Behind Schedule",E34)))</formula>
    </cfRule>
    <cfRule type="containsText" dxfId="4299" priority="6151" operator="containsText" text="Off Target">
      <formula>NOT(ISERROR(SEARCH("Off Target",E34)))</formula>
    </cfRule>
    <cfRule type="containsText" dxfId="4298" priority="6152" operator="containsText" text="In Danger of Falling Behind Target">
      <formula>NOT(ISERROR(SEARCH("In Danger of Falling Behind Target",E34)))</formula>
    </cfRule>
    <cfRule type="containsText" dxfId="4297" priority="6153" operator="containsText" text="On Track to be Achieved">
      <formula>NOT(ISERROR(SEARCH("On Track to be Achieved",E34)))</formula>
    </cfRule>
    <cfRule type="containsText" dxfId="4296" priority="6154" operator="containsText" text="Fully Achieved">
      <formula>NOT(ISERROR(SEARCH("Fully Achieved",E34)))</formula>
    </cfRule>
    <cfRule type="containsText" dxfId="4295" priority="6155" operator="containsText" text="Fully Achieved">
      <formula>NOT(ISERROR(SEARCH("Fully Achieved",E34)))</formula>
    </cfRule>
    <cfRule type="containsText" dxfId="4294" priority="6156" operator="containsText" text="Fully Achieved">
      <formula>NOT(ISERROR(SEARCH("Fully Achieved",E34)))</formula>
    </cfRule>
    <cfRule type="containsText" dxfId="4293" priority="6157" operator="containsText" text="Deferred">
      <formula>NOT(ISERROR(SEARCH("Deferred",E34)))</formula>
    </cfRule>
    <cfRule type="containsText" dxfId="4292" priority="6158" operator="containsText" text="Deleted">
      <formula>NOT(ISERROR(SEARCH("Deleted",E34)))</formula>
    </cfRule>
    <cfRule type="containsText" dxfId="4291" priority="6159" operator="containsText" text="In Danger of Falling Behind Target">
      <formula>NOT(ISERROR(SEARCH("In Danger of Falling Behind Target",E34)))</formula>
    </cfRule>
    <cfRule type="containsText" dxfId="4290" priority="6160" operator="containsText" text="Not yet due">
      <formula>NOT(ISERROR(SEARCH("Not yet due",E34)))</formula>
    </cfRule>
    <cfRule type="containsText" dxfId="4289" priority="6161" operator="containsText" text="Update not Provided">
      <formula>NOT(ISERROR(SEARCH("Update not Provided",E34)))</formula>
    </cfRule>
  </conditionalFormatting>
  <conditionalFormatting sqref="E36">
    <cfRule type="containsText" dxfId="4288" priority="6090" operator="containsText" text="On track to be achieved">
      <formula>NOT(ISERROR(SEARCH("On track to be achieved",E36)))</formula>
    </cfRule>
    <cfRule type="containsText" dxfId="4287" priority="6091" operator="containsText" text="Deferred">
      <formula>NOT(ISERROR(SEARCH("Deferred",E36)))</formula>
    </cfRule>
    <cfRule type="containsText" dxfId="4286" priority="6092" operator="containsText" text="Deleted">
      <formula>NOT(ISERROR(SEARCH("Deleted",E36)))</formula>
    </cfRule>
    <cfRule type="containsText" dxfId="4285" priority="6093" operator="containsText" text="In Danger of Falling Behind Target">
      <formula>NOT(ISERROR(SEARCH("In Danger of Falling Behind Target",E36)))</formula>
    </cfRule>
    <cfRule type="containsText" dxfId="4284" priority="6094" operator="containsText" text="Not yet due">
      <formula>NOT(ISERROR(SEARCH("Not yet due",E36)))</formula>
    </cfRule>
    <cfRule type="containsText" dxfId="4283" priority="6095" operator="containsText" text="Update not Provided">
      <formula>NOT(ISERROR(SEARCH("Update not Provided",E36)))</formula>
    </cfRule>
    <cfRule type="containsText" dxfId="4282" priority="6096" operator="containsText" text="Not yet due">
      <formula>NOT(ISERROR(SEARCH("Not yet due",E36)))</formula>
    </cfRule>
    <cfRule type="containsText" dxfId="4281" priority="6097" operator="containsText" text="Completed Behind Schedule">
      <formula>NOT(ISERROR(SEARCH("Completed Behind Schedule",E36)))</formula>
    </cfRule>
    <cfRule type="containsText" dxfId="4280" priority="6098" operator="containsText" text="Off Target">
      <formula>NOT(ISERROR(SEARCH("Off Target",E36)))</formula>
    </cfRule>
    <cfRule type="containsText" dxfId="4279" priority="6099" operator="containsText" text="On Track to be Achieved">
      <formula>NOT(ISERROR(SEARCH("On Track to be Achieved",E36)))</formula>
    </cfRule>
    <cfRule type="containsText" dxfId="4278" priority="6100" operator="containsText" text="Fully Achieved">
      <formula>NOT(ISERROR(SEARCH("Fully Achieved",E36)))</formula>
    </cfRule>
    <cfRule type="containsText" dxfId="4277" priority="6101" operator="containsText" text="Not yet due">
      <formula>NOT(ISERROR(SEARCH("Not yet due",E36)))</formula>
    </cfRule>
    <cfRule type="containsText" dxfId="4276" priority="6102" operator="containsText" text="Not Yet Due">
      <formula>NOT(ISERROR(SEARCH("Not Yet Due",E36)))</formula>
    </cfRule>
    <cfRule type="containsText" dxfId="4275" priority="6103" operator="containsText" text="Deferred">
      <formula>NOT(ISERROR(SEARCH("Deferred",E36)))</formula>
    </cfRule>
    <cfRule type="containsText" dxfId="4274" priority="6104" operator="containsText" text="Deleted">
      <formula>NOT(ISERROR(SEARCH("Deleted",E36)))</formula>
    </cfRule>
    <cfRule type="containsText" dxfId="4273" priority="6105" operator="containsText" text="In Danger of Falling Behind Target">
      <formula>NOT(ISERROR(SEARCH("In Danger of Falling Behind Target",E36)))</formula>
    </cfRule>
    <cfRule type="containsText" dxfId="4272" priority="6106" operator="containsText" text="Not yet due">
      <formula>NOT(ISERROR(SEARCH("Not yet due",E36)))</formula>
    </cfRule>
    <cfRule type="containsText" dxfId="4271" priority="6107" operator="containsText" text="Completed Behind Schedule">
      <formula>NOT(ISERROR(SEARCH("Completed Behind Schedule",E36)))</formula>
    </cfRule>
    <cfRule type="containsText" dxfId="4270" priority="6108" operator="containsText" text="Off Target">
      <formula>NOT(ISERROR(SEARCH("Off Target",E36)))</formula>
    </cfRule>
    <cfRule type="containsText" dxfId="4269" priority="6109" operator="containsText" text="In Danger of Falling Behind Target">
      <formula>NOT(ISERROR(SEARCH("In Danger of Falling Behind Target",E36)))</formula>
    </cfRule>
    <cfRule type="containsText" dxfId="4268" priority="6110" operator="containsText" text="On Track to be Achieved">
      <formula>NOT(ISERROR(SEARCH("On Track to be Achieved",E36)))</formula>
    </cfRule>
    <cfRule type="containsText" dxfId="4267" priority="6111" operator="containsText" text="Fully Achieved">
      <formula>NOT(ISERROR(SEARCH("Fully Achieved",E36)))</formula>
    </cfRule>
    <cfRule type="containsText" dxfId="4266" priority="6112" operator="containsText" text="Update not Provided">
      <formula>NOT(ISERROR(SEARCH("Update not Provided",E36)))</formula>
    </cfRule>
    <cfRule type="containsText" dxfId="4265" priority="6113" operator="containsText" text="Not yet due">
      <formula>NOT(ISERROR(SEARCH("Not yet due",E36)))</formula>
    </cfRule>
    <cfRule type="containsText" dxfId="4264" priority="6114" operator="containsText" text="Completed Behind Schedule">
      <formula>NOT(ISERROR(SEARCH("Completed Behind Schedule",E36)))</formula>
    </cfRule>
    <cfRule type="containsText" dxfId="4263" priority="6115" operator="containsText" text="Off Target">
      <formula>NOT(ISERROR(SEARCH("Off Target",E36)))</formula>
    </cfRule>
    <cfRule type="containsText" dxfId="4262" priority="6116" operator="containsText" text="In Danger of Falling Behind Target">
      <formula>NOT(ISERROR(SEARCH("In Danger of Falling Behind Target",E36)))</formula>
    </cfRule>
    <cfRule type="containsText" dxfId="4261" priority="6117" operator="containsText" text="On Track to be Achieved">
      <formula>NOT(ISERROR(SEARCH("On Track to be Achieved",E36)))</formula>
    </cfRule>
    <cfRule type="containsText" dxfId="4260" priority="6118" operator="containsText" text="Fully Achieved">
      <formula>NOT(ISERROR(SEARCH("Fully Achieved",E36)))</formula>
    </cfRule>
    <cfRule type="containsText" dxfId="4259" priority="6119" operator="containsText" text="Fully Achieved">
      <formula>NOT(ISERROR(SEARCH("Fully Achieved",E36)))</formula>
    </cfRule>
    <cfRule type="containsText" dxfId="4258" priority="6120" operator="containsText" text="Fully Achieved">
      <formula>NOT(ISERROR(SEARCH("Fully Achieved",E36)))</formula>
    </cfRule>
    <cfRule type="containsText" dxfId="4257" priority="6121" operator="containsText" text="Deferred">
      <formula>NOT(ISERROR(SEARCH("Deferred",E36)))</formula>
    </cfRule>
    <cfRule type="containsText" dxfId="4256" priority="6122" operator="containsText" text="Deleted">
      <formula>NOT(ISERROR(SEARCH("Deleted",E36)))</formula>
    </cfRule>
    <cfRule type="containsText" dxfId="4255" priority="6123" operator="containsText" text="In Danger of Falling Behind Target">
      <formula>NOT(ISERROR(SEARCH("In Danger of Falling Behind Target",E36)))</formula>
    </cfRule>
    <cfRule type="containsText" dxfId="4254" priority="6124" operator="containsText" text="Not yet due">
      <formula>NOT(ISERROR(SEARCH("Not yet due",E36)))</formula>
    </cfRule>
    <cfRule type="containsText" dxfId="4253" priority="6125" operator="containsText" text="Update not Provided">
      <formula>NOT(ISERROR(SEARCH("Update not Provided",E36)))</formula>
    </cfRule>
  </conditionalFormatting>
  <conditionalFormatting sqref="E42:E43">
    <cfRule type="containsText" dxfId="4252" priority="6018" operator="containsText" text="On track to be achieved">
      <formula>NOT(ISERROR(SEARCH("On track to be achieved",E42)))</formula>
    </cfRule>
    <cfRule type="containsText" dxfId="4251" priority="6019" operator="containsText" text="Deferred">
      <formula>NOT(ISERROR(SEARCH("Deferred",E42)))</formula>
    </cfRule>
    <cfRule type="containsText" dxfId="4250" priority="6020" operator="containsText" text="Deleted">
      <formula>NOT(ISERROR(SEARCH("Deleted",E42)))</formula>
    </cfRule>
    <cfRule type="containsText" dxfId="4249" priority="6021" operator="containsText" text="In Danger of Falling Behind Target">
      <formula>NOT(ISERROR(SEARCH("In Danger of Falling Behind Target",E42)))</formula>
    </cfRule>
    <cfRule type="containsText" dxfId="4248" priority="6022" operator="containsText" text="Not yet due">
      <formula>NOT(ISERROR(SEARCH("Not yet due",E42)))</formula>
    </cfRule>
    <cfRule type="containsText" dxfId="4247" priority="6023" operator="containsText" text="Update not Provided">
      <formula>NOT(ISERROR(SEARCH("Update not Provided",E42)))</formula>
    </cfRule>
    <cfRule type="containsText" dxfId="4246" priority="6024" operator="containsText" text="Not yet due">
      <formula>NOT(ISERROR(SEARCH("Not yet due",E42)))</formula>
    </cfRule>
    <cfRule type="containsText" dxfId="4245" priority="6025" operator="containsText" text="Completed Behind Schedule">
      <formula>NOT(ISERROR(SEARCH("Completed Behind Schedule",E42)))</formula>
    </cfRule>
    <cfRule type="containsText" dxfId="4244" priority="6026" operator="containsText" text="Off Target">
      <formula>NOT(ISERROR(SEARCH("Off Target",E42)))</formula>
    </cfRule>
    <cfRule type="containsText" dxfId="4243" priority="6027" operator="containsText" text="On Track to be Achieved">
      <formula>NOT(ISERROR(SEARCH("On Track to be Achieved",E42)))</formula>
    </cfRule>
    <cfRule type="containsText" dxfId="4242" priority="6028" operator="containsText" text="Fully Achieved">
      <formula>NOT(ISERROR(SEARCH("Fully Achieved",E42)))</formula>
    </cfRule>
    <cfRule type="containsText" dxfId="4241" priority="6029" operator="containsText" text="Not yet due">
      <formula>NOT(ISERROR(SEARCH("Not yet due",E42)))</formula>
    </cfRule>
    <cfRule type="containsText" dxfId="4240" priority="6030" operator="containsText" text="Not Yet Due">
      <formula>NOT(ISERROR(SEARCH("Not Yet Due",E42)))</formula>
    </cfRule>
    <cfRule type="containsText" dxfId="4239" priority="6031" operator="containsText" text="Deferred">
      <formula>NOT(ISERROR(SEARCH("Deferred",E42)))</formula>
    </cfRule>
    <cfRule type="containsText" dxfId="4238" priority="6032" operator="containsText" text="Deleted">
      <formula>NOT(ISERROR(SEARCH("Deleted",E42)))</formula>
    </cfRule>
    <cfRule type="containsText" dxfId="4237" priority="6033" operator="containsText" text="In Danger of Falling Behind Target">
      <formula>NOT(ISERROR(SEARCH("In Danger of Falling Behind Target",E42)))</formula>
    </cfRule>
    <cfRule type="containsText" dxfId="4236" priority="6034" operator="containsText" text="Not yet due">
      <formula>NOT(ISERROR(SEARCH("Not yet due",E42)))</formula>
    </cfRule>
    <cfRule type="containsText" dxfId="4235" priority="6035" operator="containsText" text="Completed Behind Schedule">
      <formula>NOT(ISERROR(SEARCH("Completed Behind Schedule",E42)))</formula>
    </cfRule>
    <cfRule type="containsText" dxfId="4234" priority="6036" operator="containsText" text="Off Target">
      <formula>NOT(ISERROR(SEARCH("Off Target",E42)))</formula>
    </cfRule>
    <cfRule type="containsText" dxfId="4233" priority="6037" operator="containsText" text="In Danger of Falling Behind Target">
      <formula>NOT(ISERROR(SEARCH("In Danger of Falling Behind Target",E42)))</formula>
    </cfRule>
    <cfRule type="containsText" dxfId="4232" priority="6038" operator="containsText" text="On Track to be Achieved">
      <formula>NOT(ISERROR(SEARCH("On Track to be Achieved",E42)))</formula>
    </cfRule>
    <cfRule type="containsText" dxfId="4231" priority="6039" operator="containsText" text="Fully Achieved">
      <formula>NOT(ISERROR(SEARCH("Fully Achieved",E42)))</formula>
    </cfRule>
    <cfRule type="containsText" dxfId="4230" priority="6040" operator="containsText" text="Update not Provided">
      <formula>NOT(ISERROR(SEARCH("Update not Provided",E42)))</formula>
    </cfRule>
    <cfRule type="containsText" dxfId="4229" priority="6041" operator="containsText" text="Not yet due">
      <formula>NOT(ISERROR(SEARCH("Not yet due",E42)))</formula>
    </cfRule>
    <cfRule type="containsText" dxfId="4228" priority="6042" operator="containsText" text="Completed Behind Schedule">
      <formula>NOT(ISERROR(SEARCH("Completed Behind Schedule",E42)))</formula>
    </cfRule>
    <cfRule type="containsText" dxfId="4227" priority="6043" operator="containsText" text="Off Target">
      <formula>NOT(ISERROR(SEARCH("Off Target",E42)))</formula>
    </cfRule>
    <cfRule type="containsText" dxfId="4226" priority="6044" operator="containsText" text="In Danger of Falling Behind Target">
      <formula>NOT(ISERROR(SEARCH("In Danger of Falling Behind Target",E42)))</formula>
    </cfRule>
    <cfRule type="containsText" dxfId="4225" priority="6045" operator="containsText" text="On Track to be Achieved">
      <formula>NOT(ISERROR(SEARCH("On Track to be Achieved",E42)))</formula>
    </cfRule>
    <cfRule type="containsText" dxfId="4224" priority="6046" operator="containsText" text="Fully Achieved">
      <formula>NOT(ISERROR(SEARCH("Fully Achieved",E42)))</formula>
    </cfRule>
    <cfRule type="containsText" dxfId="4223" priority="6047" operator="containsText" text="Fully Achieved">
      <formula>NOT(ISERROR(SEARCH("Fully Achieved",E42)))</formula>
    </cfRule>
    <cfRule type="containsText" dxfId="4222" priority="6048" operator="containsText" text="Fully Achieved">
      <formula>NOT(ISERROR(SEARCH("Fully Achieved",E42)))</formula>
    </cfRule>
    <cfRule type="containsText" dxfId="4221" priority="6049" operator="containsText" text="Deferred">
      <formula>NOT(ISERROR(SEARCH("Deferred",E42)))</formula>
    </cfRule>
    <cfRule type="containsText" dxfId="4220" priority="6050" operator="containsText" text="Deleted">
      <formula>NOT(ISERROR(SEARCH("Deleted",E42)))</formula>
    </cfRule>
    <cfRule type="containsText" dxfId="4219" priority="6051" operator="containsText" text="In Danger of Falling Behind Target">
      <formula>NOT(ISERROR(SEARCH("In Danger of Falling Behind Target",E42)))</formula>
    </cfRule>
    <cfRule type="containsText" dxfId="4218" priority="6052" operator="containsText" text="Not yet due">
      <formula>NOT(ISERROR(SEARCH("Not yet due",E42)))</formula>
    </cfRule>
    <cfRule type="containsText" dxfId="4217" priority="6053" operator="containsText" text="Update not Provided">
      <formula>NOT(ISERROR(SEARCH("Update not Provided",E42)))</formula>
    </cfRule>
  </conditionalFormatting>
  <conditionalFormatting sqref="E48 E51 E55">
    <cfRule type="containsText" dxfId="4216" priority="5982" operator="containsText" text="On track to be achieved">
      <formula>NOT(ISERROR(SEARCH("On track to be achieved",E48)))</formula>
    </cfRule>
    <cfRule type="containsText" dxfId="4215" priority="5983" operator="containsText" text="Deferred">
      <formula>NOT(ISERROR(SEARCH("Deferred",E48)))</formula>
    </cfRule>
    <cfRule type="containsText" dxfId="4214" priority="5984" operator="containsText" text="Deleted">
      <formula>NOT(ISERROR(SEARCH("Deleted",E48)))</formula>
    </cfRule>
    <cfRule type="containsText" dxfId="4213" priority="5985" operator="containsText" text="In Danger of Falling Behind Target">
      <formula>NOT(ISERROR(SEARCH("In Danger of Falling Behind Target",E48)))</formula>
    </cfRule>
    <cfRule type="containsText" dxfId="4212" priority="5986" operator="containsText" text="Not yet due">
      <formula>NOT(ISERROR(SEARCH("Not yet due",E48)))</formula>
    </cfRule>
    <cfRule type="containsText" dxfId="4211" priority="5987" operator="containsText" text="Update not Provided">
      <formula>NOT(ISERROR(SEARCH("Update not Provided",E48)))</formula>
    </cfRule>
    <cfRule type="containsText" dxfId="4210" priority="5988" operator="containsText" text="Not yet due">
      <formula>NOT(ISERROR(SEARCH("Not yet due",E48)))</formula>
    </cfRule>
    <cfRule type="containsText" dxfId="4209" priority="5989" operator="containsText" text="Completed Behind Schedule">
      <formula>NOT(ISERROR(SEARCH("Completed Behind Schedule",E48)))</formula>
    </cfRule>
    <cfRule type="containsText" dxfId="4208" priority="5990" operator="containsText" text="Off Target">
      <formula>NOT(ISERROR(SEARCH("Off Target",E48)))</formula>
    </cfRule>
    <cfRule type="containsText" dxfId="4207" priority="5991" operator="containsText" text="On Track to be Achieved">
      <formula>NOT(ISERROR(SEARCH("On Track to be Achieved",E48)))</formula>
    </cfRule>
    <cfRule type="containsText" dxfId="4206" priority="5992" operator="containsText" text="Fully Achieved">
      <formula>NOT(ISERROR(SEARCH("Fully Achieved",E48)))</formula>
    </cfRule>
    <cfRule type="containsText" dxfId="4205" priority="5993" operator="containsText" text="Not yet due">
      <formula>NOT(ISERROR(SEARCH("Not yet due",E48)))</formula>
    </cfRule>
    <cfRule type="containsText" dxfId="4204" priority="5994" operator="containsText" text="Not Yet Due">
      <formula>NOT(ISERROR(SEARCH("Not Yet Due",E48)))</formula>
    </cfRule>
    <cfRule type="containsText" dxfId="4203" priority="5995" operator="containsText" text="Deferred">
      <formula>NOT(ISERROR(SEARCH("Deferred",E48)))</formula>
    </cfRule>
    <cfRule type="containsText" dxfId="4202" priority="5996" operator="containsText" text="Deleted">
      <formula>NOT(ISERROR(SEARCH("Deleted",E48)))</formula>
    </cfRule>
    <cfRule type="containsText" dxfId="4201" priority="5997" operator="containsText" text="In Danger of Falling Behind Target">
      <formula>NOT(ISERROR(SEARCH("In Danger of Falling Behind Target",E48)))</formula>
    </cfRule>
    <cfRule type="containsText" dxfId="4200" priority="5998" operator="containsText" text="Not yet due">
      <formula>NOT(ISERROR(SEARCH("Not yet due",E48)))</formula>
    </cfRule>
    <cfRule type="containsText" dxfId="4199" priority="5999" operator="containsText" text="Completed Behind Schedule">
      <formula>NOT(ISERROR(SEARCH("Completed Behind Schedule",E48)))</formula>
    </cfRule>
    <cfRule type="containsText" dxfId="4198" priority="6000" operator="containsText" text="Off Target">
      <formula>NOT(ISERROR(SEARCH("Off Target",E48)))</formula>
    </cfRule>
    <cfRule type="containsText" dxfId="4197" priority="6001" operator="containsText" text="In Danger of Falling Behind Target">
      <formula>NOT(ISERROR(SEARCH("In Danger of Falling Behind Target",E48)))</formula>
    </cfRule>
    <cfRule type="containsText" dxfId="4196" priority="6002" operator="containsText" text="On Track to be Achieved">
      <formula>NOT(ISERROR(SEARCH("On Track to be Achieved",E48)))</formula>
    </cfRule>
    <cfRule type="containsText" dxfId="4195" priority="6003" operator="containsText" text="Fully Achieved">
      <formula>NOT(ISERROR(SEARCH("Fully Achieved",E48)))</formula>
    </cfRule>
    <cfRule type="containsText" dxfId="4194" priority="6004" operator="containsText" text="Update not Provided">
      <formula>NOT(ISERROR(SEARCH("Update not Provided",E48)))</formula>
    </cfRule>
    <cfRule type="containsText" dxfId="4193" priority="6005" operator="containsText" text="Not yet due">
      <formula>NOT(ISERROR(SEARCH("Not yet due",E48)))</formula>
    </cfRule>
    <cfRule type="containsText" dxfId="4192" priority="6006" operator="containsText" text="Completed Behind Schedule">
      <formula>NOT(ISERROR(SEARCH("Completed Behind Schedule",E48)))</formula>
    </cfRule>
    <cfRule type="containsText" dxfId="4191" priority="6007" operator="containsText" text="Off Target">
      <formula>NOT(ISERROR(SEARCH("Off Target",E48)))</formula>
    </cfRule>
    <cfRule type="containsText" dxfId="4190" priority="6008" operator="containsText" text="In Danger of Falling Behind Target">
      <formula>NOT(ISERROR(SEARCH("In Danger of Falling Behind Target",E48)))</formula>
    </cfRule>
    <cfRule type="containsText" dxfId="4189" priority="6009" operator="containsText" text="On Track to be Achieved">
      <formula>NOT(ISERROR(SEARCH("On Track to be Achieved",E48)))</formula>
    </cfRule>
    <cfRule type="containsText" dxfId="4188" priority="6010" operator="containsText" text="Fully Achieved">
      <formula>NOT(ISERROR(SEARCH("Fully Achieved",E48)))</formula>
    </cfRule>
    <cfRule type="containsText" dxfId="4187" priority="6011" operator="containsText" text="Fully Achieved">
      <formula>NOT(ISERROR(SEARCH("Fully Achieved",E48)))</formula>
    </cfRule>
    <cfRule type="containsText" dxfId="4186" priority="6012" operator="containsText" text="Fully Achieved">
      <formula>NOT(ISERROR(SEARCH("Fully Achieved",E48)))</formula>
    </cfRule>
    <cfRule type="containsText" dxfId="4185" priority="6013" operator="containsText" text="Deferred">
      <formula>NOT(ISERROR(SEARCH("Deferred",E48)))</formula>
    </cfRule>
    <cfRule type="containsText" dxfId="4184" priority="6014" operator="containsText" text="Deleted">
      <formula>NOT(ISERROR(SEARCH("Deleted",E48)))</formula>
    </cfRule>
    <cfRule type="containsText" dxfId="4183" priority="6015" operator="containsText" text="In Danger of Falling Behind Target">
      <formula>NOT(ISERROR(SEARCH("In Danger of Falling Behind Target",E48)))</formula>
    </cfRule>
    <cfRule type="containsText" dxfId="4182" priority="6016" operator="containsText" text="Not yet due">
      <formula>NOT(ISERROR(SEARCH("Not yet due",E48)))</formula>
    </cfRule>
    <cfRule type="containsText" dxfId="4181" priority="6017" operator="containsText" text="Update not Provided">
      <formula>NOT(ISERROR(SEARCH("Update not Provided",E48)))</formula>
    </cfRule>
  </conditionalFormatting>
  <conditionalFormatting sqref="E63">
    <cfRule type="containsText" dxfId="4180" priority="5946" operator="containsText" text="On track to be achieved">
      <formula>NOT(ISERROR(SEARCH("On track to be achieved",E63)))</formula>
    </cfRule>
    <cfRule type="containsText" dxfId="4179" priority="5947" operator="containsText" text="Deferred">
      <formula>NOT(ISERROR(SEARCH("Deferred",E63)))</formula>
    </cfRule>
    <cfRule type="containsText" dxfId="4178" priority="5948" operator="containsText" text="Deleted">
      <formula>NOT(ISERROR(SEARCH("Deleted",E63)))</formula>
    </cfRule>
    <cfRule type="containsText" dxfId="4177" priority="5949" operator="containsText" text="In Danger of Falling Behind Target">
      <formula>NOT(ISERROR(SEARCH("In Danger of Falling Behind Target",E63)))</formula>
    </cfRule>
    <cfRule type="containsText" dxfId="4176" priority="5950" operator="containsText" text="Not yet due">
      <formula>NOT(ISERROR(SEARCH("Not yet due",E63)))</formula>
    </cfRule>
    <cfRule type="containsText" dxfId="4175" priority="5951" operator="containsText" text="Update not Provided">
      <formula>NOT(ISERROR(SEARCH("Update not Provided",E63)))</formula>
    </cfRule>
    <cfRule type="containsText" dxfId="4174" priority="5952" operator="containsText" text="Not yet due">
      <formula>NOT(ISERROR(SEARCH("Not yet due",E63)))</formula>
    </cfRule>
    <cfRule type="containsText" dxfId="4173" priority="5953" operator="containsText" text="Completed Behind Schedule">
      <formula>NOT(ISERROR(SEARCH("Completed Behind Schedule",E63)))</formula>
    </cfRule>
    <cfRule type="containsText" dxfId="4172" priority="5954" operator="containsText" text="Off Target">
      <formula>NOT(ISERROR(SEARCH("Off Target",E63)))</formula>
    </cfRule>
    <cfRule type="containsText" dxfId="4171" priority="5955" operator="containsText" text="On Track to be Achieved">
      <formula>NOT(ISERROR(SEARCH("On Track to be Achieved",E63)))</formula>
    </cfRule>
    <cfRule type="containsText" dxfId="4170" priority="5956" operator="containsText" text="Fully Achieved">
      <formula>NOT(ISERROR(SEARCH("Fully Achieved",E63)))</formula>
    </cfRule>
    <cfRule type="containsText" dxfId="4169" priority="5957" operator="containsText" text="Not yet due">
      <formula>NOT(ISERROR(SEARCH("Not yet due",E63)))</formula>
    </cfRule>
    <cfRule type="containsText" dxfId="4168" priority="5958" operator="containsText" text="Not Yet Due">
      <formula>NOT(ISERROR(SEARCH("Not Yet Due",E63)))</formula>
    </cfRule>
    <cfRule type="containsText" dxfId="4167" priority="5959" operator="containsText" text="Deferred">
      <formula>NOT(ISERROR(SEARCH("Deferred",E63)))</formula>
    </cfRule>
    <cfRule type="containsText" dxfId="4166" priority="5960" operator="containsText" text="Deleted">
      <formula>NOT(ISERROR(SEARCH("Deleted",E63)))</formula>
    </cfRule>
    <cfRule type="containsText" dxfId="4165" priority="5961" operator="containsText" text="In Danger of Falling Behind Target">
      <formula>NOT(ISERROR(SEARCH("In Danger of Falling Behind Target",E63)))</formula>
    </cfRule>
    <cfRule type="containsText" dxfId="4164" priority="5962" operator="containsText" text="Not yet due">
      <formula>NOT(ISERROR(SEARCH("Not yet due",E63)))</formula>
    </cfRule>
    <cfRule type="containsText" dxfId="4163" priority="5963" operator="containsText" text="Completed Behind Schedule">
      <formula>NOT(ISERROR(SEARCH("Completed Behind Schedule",E63)))</formula>
    </cfRule>
    <cfRule type="containsText" dxfId="4162" priority="5964" operator="containsText" text="Off Target">
      <formula>NOT(ISERROR(SEARCH("Off Target",E63)))</formula>
    </cfRule>
    <cfRule type="containsText" dxfId="4161" priority="5965" operator="containsText" text="In Danger of Falling Behind Target">
      <formula>NOT(ISERROR(SEARCH("In Danger of Falling Behind Target",E63)))</formula>
    </cfRule>
    <cfRule type="containsText" dxfId="4160" priority="5966" operator="containsText" text="On Track to be Achieved">
      <formula>NOT(ISERROR(SEARCH("On Track to be Achieved",E63)))</formula>
    </cfRule>
    <cfRule type="containsText" dxfId="4159" priority="5967" operator="containsText" text="Fully Achieved">
      <formula>NOT(ISERROR(SEARCH("Fully Achieved",E63)))</formula>
    </cfRule>
    <cfRule type="containsText" dxfId="4158" priority="5968" operator="containsText" text="Update not Provided">
      <formula>NOT(ISERROR(SEARCH("Update not Provided",E63)))</formula>
    </cfRule>
    <cfRule type="containsText" dxfId="4157" priority="5969" operator="containsText" text="Not yet due">
      <formula>NOT(ISERROR(SEARCH("Not yet due",E63)))</formula>
    </cfRule>
    <cfRule type="containsText" dxfId="4156" priority="5970" operator="containsText" text="Completed Behind Schedule">
      <formula>NOT(ISERROR(SEARCH("Completed Behind Schedule",E63)))</formula>
    </cfRule>
    <cfRule type="containsText" dxfId="4155" priority="5971" operator="containsText" text="Off Target">
      <formula>NOT(ISERROR(SEARCH("Off Target",E63)))</formula>
    </cfRule>
    <cfRule type="containsText" dxfId="4154" priority="5972" operator="containsText" text="In Danger of Falling Behind Target">
      <formula>NOT(ISERROR(SEARCH("In Danger of Falling Behind Target",E63)))</formula>
    </cfRule>
    <cfRule type="containsText" dxfId="4153" priority="5973" operator="containsText" text="On Track to be Achieved">
      <formula>NOT(ISERROR(SEARCH("On Track to be Achieved",E63)))</formula>
    </cfRule>
    <cfRule type="containsText" dxfId="4152" priority="5974" operator="containsText" text="Fully Achieved">
      <formula>NOT(ISERROR(SEARCH("Fully Achieved",E63)))</formula>
    </cfRule>
    <cfRule type="containsText" dxfId="4151" priority="5975" operator="containsText" text="Fully Achieved">
      <formula>NOT(ISERROR(SEARCH("Fully Achieved",E63)))</formula>
    </cfRule>
    <cfRule type="containsText" dxfId="4150" priority="5976" operator="containsText" text="Fully Achieved">
      <formula>NOT(ISERROR(SEARCH("Fully Achieved",E63)))</formula>
    </cfRule>
    <cfRule type="containsText" dxfId="4149" priority="5977" operator="containsText" text="Deferred">
      <formula>NOT(ISERROR(SEARCH("Deferred",E63)))</formula>
    </cfRule>
    <cfRule type="containsText" dxfId="4148" priority="5978" operator="containsText" text="Deleted">
      <formula>NOT(ISERROR(SEARCH("Deleted",E63)))</formula>
    </cfRule>
    <cfRule type="containsText" dxfId="4147" priority="5979" operator="containsText" text="In Danger of Falling Behind Target">
      <formula>NOT(ISERROR(SEARCH("In Danger of Falling Behind Target",E63)))</formula>
    </cfRule>
    <cfRule type="containsText" dxfId="4146" priority="5980" operator="containsText" text="Not yet due">
      <formula>NOT(ISERROR(SEARCH("Not yet due",E63)))</formula>
    </cfRule>
    <cfRule type="containsText" dxfId="4145" priority="5981" operator="containsText" text="Update not Provided">
      <formula>NOT(ISERROR(SEARCH("Update not Provided",E63)))</formula>
    </cfRule>
  </conditionalFormatting>
  <conditionalFormatting sqref="E71:E74 E76">
    <cfRule type="containsText" dxfId="4144" priority="5874" operator="containsText" text="On track to be achieved">
      <formula>NOT(ISERROR(SEARCH("On track to be achieved",E71)))</formula>
    </cfRule>
    <cfRule type="containsText" dxfId="4143" priority="5875" operator="containsText" text="Deferred">
      <formula>NOT(ISERROR(SEARCH("Deferred",E71)))</formula>
    </cfRule>
    <cfRule type="containsText" dxfId="4142" priority="5876" operator="containsText" text="Deleted">
      <formula>NOT(ISERROR(SEARCH("Deleted",E71)))</formula>
    </cfRule>
    <cfRule type="containsText" dxfId="4141" priority="5877" operator="containsText" text="In Danger of Falling Behind Target">
      <formula>NOT(ISERROR(SEARCH("In Danger of Falling Behind Target",E71)))</formula>
    </cfRule>
    <cfRule type="containsText" dxfId="4140" priority="5878" operator="containsText" text="Not yet due">
      <formula>NOT(ISERROR(SEARCH("Not yet due",E71)))</formula>
    </cfRule>
    <cfRule type="containsText" dxfId="4139" priority="5879" operator="containsText" text="Update not Provided">
      <formula>NOT(ISERROR(SEARCH("Update not Provided",E71)))</formula>
    </cfRule>
    <cfRule type="containsText" dxfId="4138" priority="5880" operator="containsText" text="Not yet due">
      <formula>NOT(ISERROR(SEARCH("Not yet due",E71)))</formula>
    </cfRule>
    <cfRule type="containsText" dxfId="4137" priority="5881" operator="containsText" text="Completed Behind Schedule">
      <formula>NOT(ISERROR(SEARCH("Completed Behind Schedule",E71)))</formula>
    </cfRule>
    <cfRule type="containsText" dxfId="4136" priority="5882" operator="containsText" text="Off Target">
      <formula>NOT(ISERROR(SEARCH("Off Target",E71)))</formula>
    </cfRule>
    <cfRule type="containsText" dxfId="4135" priority="5883" operator="containsText" text="On Track to be Achieved">
      <formula>NOT(ISERROR(SEARCH("On Track to be Achieved",E71)))</formula>
    </cfRule>
    <cfRule type="containsText" dxfId="4134" priority="5884" operator="containsText" text="Fully Achieved">
      <formula>NOT(ISERROR(SEARCH("Fully Achieved",E71)))</formula>
    </cfRule>
    <cfRule type="containsText" dxfId="4133" priority="5885" operator="containsText" text="Not yet due">
      <formula>NOT(ISERROR(SEARCH("Not yet due",E71)))</formula>
    </cfRule>
    <cfRule type="containsText" dxfId="4132" priority="5886" operator="containsText" text="Not Yet Due">
      <formula>NOT(ISERROR(SEARCH("Not Yet Due",E71)))</formula>
    </cfRule>
    <cfRule type="containsText" dxfId="4131" priority="5887" operator="containsText" text="Deferred">
      <formula>NOT(ISERROR(SEARCH("Deferred",E71)))</formula>
    </cfRule>
    <cfRule type="containsText" dxfId="4130" priority="5888" operator="containsText" text="Deleted">
      <formula>NOT(ISERROR(SEARCH("Deleted",E71)))</formula>
    </cfRule>
    <cfRule type="containsText" dxfId="4129" priority="5889" operator="containsText" text="In Danger of Falling Behind Target">
      <formula>NOT(ISERROR(SEARCH("In Danger of Falling Behind Target",E71)))</formula>
    </cfRule>
    <cfRule type="containsText" dxfId="4128" priority="5890" operator="containsText" text="Not yet due">
      <formula>NOT(ISERROR(SEARCH("Not yet due",E71)))</formula>
    </cfRule>
    <cfRule type="containsText" dxfId="4127" priority="5891" operator="containsText" text="Completed Behind Schedule">
      <formula>NOT(ISERROR(SEARCH("Completed Behind Schedule",E71)))</formula>
    </cfRule>
    <cfRule type="containsText" dxfId="4126" priority="5892" operator="containsText" text="Off Target">
      <formula>NOT(ISERROR(SEARCH("Off Target",E71)))</formula>
    </cfRule>
    <cfRule type="containsText" dxfId="4125" priority="5893" operator="containsText" text="In Danger of Falling Behind Target">
      <formula>NOT(ISERROR(SEARCH("In Danger of Falling Behind Target",E71)))</formula>
    </cfRule>
    <cfRule type="containsText" dxfId="4124" priority="5894" operator="containsText" text="On Track to be Achieved">
      <formula>NOT(ISERROR(SEARCH("On Track to be Achieved",E71)))</formula>
    </cfRule>
    <cfRule type="containsText" dxfId="4123" priority="5895" operator="containsText" text="Fully Achieved">
      <formula>NOT(ISERROR(SEARCH("Fully Achieved",E71)))</formula>
    </cfRule>
    <cfRule type="containsText" dxfId="4122" priority="5896" operator="containsText" text="Update not Provided">
      <formula>NOT(ISERROR(SEARCH("Update not Provided",E71)))</formula>
    </cfRule>
    <cfRule type="containsText" dxfId="4121" priority="5897" operator="containsText" text="Not yet due">
      <formula>NOT(ISERROR(SEARCH("Not yet due",E71)))</formula>
    </cfRule>
    <cfRule type="containsText" dxfId="4120" priority="5898" operator="containsText" text="Completed Behind Schedule">
      <formula>NOT(ISERROR(SEARCH("Completed Behind Schedule",E71)))</formula>
    </cfRule>
    <cfRule type="containsText" dxfId="4119" priority="5899" operator="containsText" text="Off Target">
      <formula>NOT(ISERROR(SEARCH("Off Target",E71)))</formula>
    </cfRule>
    <cfRule type="containsText" dxfId="4118" priority="5900" operator="containsText" text="In Danger of Falling Behind Target">
      <formula>NOT(ISERROR(SEARCH("In Danger of Falling Behind Target",E71)))</formula>
    </cfRule>
    <cfRule type="containsText" dxfId="4117" priority="5901" operator="containsText" text="On Track to be Achieved">
      <formula>NOT(ISERROR(SEARCH("On Track to be Achieved",E71)))</formula>
    </cfRule>
    <cfRule type="containsText" dxfId="4116" priority="5902" operator="containsText" text="Fully Achieved">
      <formula>NOT(ISERROR(SEARCH("Fully Achieved",E71)))</formula>
    </cfRule>
    <cfRule type="containsText" dxfId="4115" priority="5903" operator="containsText" text="Fully Achieved">
      <formula>NOT(ISERROR(SEARCH("Fully Achieved",E71)))</formula>
    </cfRule>
    <cfRule type="containsText" dxfId="4114" priority="5904" operator="containsText" text="Fully Achieved">
      <formula>NOT(ISERROR(SEARCH("Fully Achieved",E71)))</formula>
    </cfRule>
    <cfRule type="containsText" dxfId="4113" priority="5905" operator="containsText" text="Deferred">
      <formula>NOT(ISERROR(SEARCH("Deferred",E71)))</formula>
    </cfRule>
    <cfRule type="containsText" dxfId="4112" priority="5906" operator="containsText" text="Deleted">
      <formula>NOT(ISERROR(SEARCH("Deleted",E71)))</formula>
    </cfRule>
    <cfRule type="containsText" dxfId="4111" priority="5907" operator="containsText" text="In Danger of Falling Behind Target">
      <formula>NOT(ISERROR(SEARCH("In Danger of Falling Behind Target",E71)))</formula>
    </cfRule>
    <cfRule type="containsText" dxfId="4110" priority="5908" operator="containsText" text="Not yet due">
      <formula>NOT(ISERROR(SEARCH("Not yet due",E71)))</formula>
    </cfRule>
    <cfRule type="containsText" dxfId="4109" priority="5909" operator="containsText" text="Update not Provided">
      <formula>NOT(ISERROR(SEARCH("Update not Provided",E71)))</formula>
    </cfRule>
  </conditionalFormatting>
  <conditionalFormatting sqref="E84">
    <cfRule type="containsText" dxfId="4108" priority="5802" operator="containsText" text="On track to be achieved">
      <formula>NOT(ISERROR(SEARCH("On track to be achieved",E84)))</formula>
    </cfRule>
    <cfRule type="containsText" dxfId="4107" priority="5803" operator="containsText" text="Deferred">
      <formula>NOT(ISERROR(SEARCH("Deferred",E84)))</formula>
    </cfRule>
    <cfRule type="containsText" dxfId="4106" priority="5804" operator="containsText" text="Deleted">
      <formula>NOT(ISERROR(SEARCH("Deleted",E84)))</formula>
    </cfRule>
    <cfRule type="containsText" dxfId="4105" priority="5805" operator="containsText" text="In Danger of Falling Behind Target">
      <formula>NOT(ISERROR(SEARCH("In Danger of Falling Behind Target",E84)))</formula>
    </cfRule>
    <cfRule type="containsText" dxfId="4104" priority="5806" operator="containsText" text="Not yet due">
      <formula>NOT(ISERROR(SEARCH("Not yet due",E84)))</formula>
    </cfRule>
    <cfRule type="containsText" dxfId="4103" priority="5807" operator="containsText" text="Update not Provided">
      <formula>NOT(ISERROR(SEARCH("Update not Provided",E84)))</formula>
    </cfRule>
    <cfRule type="containsText" dxfId="4102" priority="5808" operator="containsText" text="Not yet due">
      <formula>NOT(ISERROR(SEARCH("Not yet due",E84)))</formula>
    </cfRule>
    <cfRule type="containsText" dxfId="4101" priority="5809" operator="containsText" text="Completed Behind Schedule">
      <formula>NOT(ISERROR(SEARCH("Completed Behind Schedule",E84)))</formula>
    </cfRule>
    <cfRule type="containsText" dxfId="4100" priority="5810" operator="containsText" text="Off Target">
      <formula>NOT(ISERROR(SEARCH("Off Target",E84)))</formula>
    </cfRule>
    <cfRule type="containsText" dxfId="4099" priority="5811" operator="containsText" text="On Track to be Achieved">
      <formula>NOT(ISERROR(SEARCH("On Track to be Achieved",E84)))</formula>
    </cfRule>
    <cfRule type="containsText" dxfId="4098" priority="5812" operator="containsText" text="Fully Achieved">
      <formula>NOT(ISERROR(SEARCH("Fully Achieved",E84)))</formula>
    </cfRule>
    <cfRule type="containsText" dxfId="4097" priority="5813" operator="containsText" text="Not yet due">
      <formula>NOT(ISERROR(SEARCH("Not yet due",E84)))</formula>
    </cfRule>
    <cfRule type="containsText" dxfId="4096" priority="5814" operator="containsText" text="Not Yet Due">
      <formula>NOT(ISERROR(SEARCH("Not Yet Due",E84)))</formula>
    </cfRule>
    <cfRule type="containsText" dxfId="4095" priority="5815" operator="containsText" text="Deferred">
      <formula>NOT(ISERROR(SEARCH("Deferred",E84)))</formula>
    </cfRule>
    <cfRule type="containsText" dxfId="4094" priority="5816" operator="containsText" text="Deleted">
      <formula>NOT(ISERROR(SEARCH("Deleted",E84)))</formula>
    </cfRule>
    <cfRule type="containsText" dxfId="4093" priority="5817" operator="containsText" text="In Danger of Falling Behind Target">
      <formula>NOT(ISERROR(SEARCH("In Danger of Falling Behind Target",E84)))</formula>
    </cfRule>
    <cfRule type="containsText" dxfId="4092" priority="5818" operator="containsText" text="Not yet due">
      <formula>NOT(ISERROR(SEARCH("Not yet due",E84)))</formula>
    </cfRule>
    <cfRule type="containsText" dxfId="4091" priority="5819" operator="containsText" text="Completed Behind Schedule">
      <formula>NOT(ISERROR(SEARCH("Completed Behind Schedule",E84)))</formula>
    </cfRule>
    <cfRule type="containsText" dxfId="4090" priority="5820" operator="containsText" text="Off Target">
      <formula>NOT(ISERROR(SEARCH("Off Target",E84)))</formula>
    </cfRule>
    <cfRule type="containsText" dxfId="4089" priority="5821" operator="containsText" text="In Danger of Falling Behind Target">
      <formula>NOT(ISERROR(SEARCH("In Danger of Falling Behind Target",E84)))</formula>
    </cfRule>
    <cfRule type="containsText" dxfId="4088" priority="5822" operator="containsText" text="On Track to be Achieved">
      <formula>NOT(ISERROR(SEARCH("On Track to be Achieved",E84)))</formula>
    </cfRule>
    <cfRule type="containsText" dxfId="4087" priority="5823" operator="containsText" text="Fully Achieved">
      <formula>NOT(ISERROR(SEARCH("Fully Achieved",E84)))</formula>
    </cfRule>
    <cfRule type="containsText" dxfId="4086" priority="5824" operator="containsText" text="Update not Provided">
      <formula>NOT(ISERROR(SEARCH("Update not Provided",E84)))</formula>
    </cfRule>
    <cfRule type="containsText" dxfId="4085" priority="5825" operator="containsText" text="Not yet due">
      <formula>NOT(ISERROR(SEARCH("Not yet due",E84)))</formula>
    </cfRule>
    <cfRule type="containsText" dxfId="4084" priority="5826" operator="containsText" text="Completed Behind Schedule">
      <formula>NOT(ISERROR(SEARCH("Completed Behind Schedule",E84)))</formula>
    </cfRule>
    <cfRule type="containsText" dxfId="4083" priority="5827" operator="containsText" text="Off Target">
      <formula>NOT(ISERROR(SEARCH("Off Target",E84)))</formula>
    </cfRule>
    <cfRule type="containsText" dxfId="4082" priority="5828" operator="containsText" text="In Danger of Falling Behind Target">
      <formula>NOT(ISERROR(SEARCH("In Danger of Falling Behind Target",E84)))</formula>
    </cfRule>
    <cfRule type="containsText" dxfId="4081" priority="5829" operator="containsText" text="On Track to be Achieved">
      <formula>NOT(ISERROR(SEARCH("On Track to be Achieved",E84)))</formula>
    </cfRule>
    <cfRule type="containsText" dxfId="4080" priority="5830" operator="containsText" text="Fully Achieved">
      <formula>NOT(ISERROR(SEARCH("Fully Achieved",E84)))</formula>
    </cfRule>
    <cfRule type="containsText" dxfId="4079" priority="5831" operator="containsText" text="Fully Achieved">
      <formula>NOT(ISERROR(SEARCH("Fully Achieved",E84)))</formula>
    </cfRule>
    <cfRule type="containsText" dxfId="4078" priority="5832" operator="containsText" text="Fully Achieved">
      <formula>NOT(ISERROR(SEARCH("Fully Achieved",E84)))</formula>
    </cfRule>
    <cfRule type="containsText" dxfId="4077" priority="5833" operator="containsText" text="Deferred">
      <formula>NOT(ISERROR(SEARCH("Deferred",E84)))</formula>
    </cfRule>
    <cfRule type="containsText" dxfId="4076" priority="5834" operator="containsText" text="Deleted">
      <formula>NOT(ISERROR(SEARCH("Deleted",E84)))</formula>
    </cfRule>
    <cfRule type="containsText" dxfId="4075" priority="5835" operator="containsText" text="In Danger of Falling Behind Target">
      <formula>NOT(ISERROR(SEARCH("In Danger of Falling Behind Target",E84)))</formula>
    </cfRule>
    <cfRule type="containsText" dxfId="4074" priority="5836" operator="containsText" text="Not yet due">
      <formula>NOT(ISERROR(SEARCH("Not yet due",E84)))</formula>
    </cfRule>
    <cfRule type="containsText" dxfId="4073" priority="5837" operator="containsText" text="Update not Provided">
      <formula>NOT(ISERROR(SEARCH("Update not Provided",E84)))</formula>
    </cfRule>
  </conditionalFormatting>
  <conditionalFormatting sqref="E95">
    <cfRule type="containsText" dxfId="4072" priority="5730" operator="containsText" text="On track to be achieved">
      <formula>NOT(ISERROR(SEARCH("On track to be achieved",E95)))</formula>
    </cfRule>
    <cfRule type="containsText" dxfId="4071" priority="5731" operator="containsText" text="Deferred">
      <formula>NOT(ISERROR(SEARCH("Deferred",E95)))</formula>
    </cfRule>
    <cfRule type="containsText" dxfId="4070" priority="5732" operator="containsText" text="Deleted">
      <formula>NOT(ISERROR(SEARCH("Deleted",E95)))</formula>
    </cfRule>
    <cfRule type="containsText" dxfId="4069" priority="5733" operator="containsText" text="In Danger of Falling Behind Target">
      <formula>NOT(ISERROR(SEARCH("In Danger of Falling Behind Target",E95)))</formula>
    </cfRule>
    <cfRule type="containsText" dxfId="4068" priority="5734" operator="containsText" text="Not yet due">
      <formula>NOT(ISERROR(SEARCH("Not yet due",E95)))</formula>
    </cfRule>
    <cfRule type="containsText" dxfId="4067" priority="5735" operator="containsText" text="Update not Provided">
      <formula>NOT(ISERROR(SEARCH("Update not Provided",E95)))</formula>
    </cfRule>
    <cfRule type="containsText" dxfId="4066" priority="5736" operator="containsText" text="Not yet due">
      <formula>NOT(ISERROR(SEARCH("Not yet due",E95)))</formula>
    </cfRule>
    <cfRule type="containsText" dxfId="4065" priority="5737" operator="containsText" text="Completed Behind Schedule">
      <formula>NOT(ISERROR(SEARCH("Completed Behind Schedule",E95)))</formula>
    </cfRule>
    <cfRule type="containsText" dxfId="4064" priority="5738" operator="containsText" text="Off Target">
      <formula>NOT(ISERROR(SEARCH("Off Target",E95)))</formula>
    </cfRule>
    <cfRule type="containsText" dxfId="4063" priority="5739" operator="containsText" text="On Track to be Achieved">
      <formula>NOT(ISERROR(SEARCH("On Track to be Achieved",E95)))</formula>
    </cfRule>
    <cfRule type="containsText" dxfId="4062" priority="5740" operator="containsText" text="Fully Achieved">
      <formula>NOT(ISERROR(SEARCH("Fully Achieved",E95)))</formula>
    </cfRule>
    <cfRule type="containsText" dxfId="4061" priority="5741" operator="containsText" text="Not yet due">
      <formula>NOT(ISERROR(SEARCH("Not yet due",E95)))</formula>
    </cfRule>
    <cfRule type="containsText" dxfId="4060" priority="5742" operator="containsText" text="Not Yet Due">
      <formula>NOT(ISERROR(SEARCH("Not Yet Due",E95)))</formula>
    </cfRule>
    <cfRule type="containsText" dxfId="4059" priority="5743" operator="containsText" text="Deferred">
      <formula>NOT(ISERROR(SEARCH("Deferred",E95)))</formula>
    </cfRule>
    <cfRule type="containsText" dxfId="4058" priority="5744" operator="containsText" text="Deleted">
      <formula>NOT(ISERROR(SEARCH("Deleted",E95)))</formula>
    </cfRule>
    <cfRule type="containsText" dxfId="4057" priority="5745" operator="containsText" text="In Danger of Falling Behind Target">
      <formula>NOT(ISERROR(SEARCH("In Danger of Falling Behind Target",E95)))</formula>
    </cfRule>
    <cfRule type="containsText" dxfId="4056" priority="5746" operator="containsText" text="Not yet due">
      <formula>NOT(ISERROR(SEARCH("Not yet due",E95)))</formula>
    </cfRule>
    <cfRule type="containsText" dxfId="4055" priority="5747" operator="containsText" text="Completed Behind Schedule">
      <formula>NOT(ISERROR(SEARCH("Completed Behind Schedule",E95)))</formula>
    </cfRule>
    <cfRule type="containsText" dxfId="4054" priority="5748" operator="containsText" text="Off Target">
      <formula>NOT(ISERROR(SEARCH("Off Target",E95)))</formula>
    </cfRule>
    <cfRule type="containsText" dxfId="4053" priority="5749" operator="containsText" text="In Danger of Falling Behind Target">
      <formula>NOT(ISERROR(SEARCH("In Danger of Falling Behind Target",E95)))</formula>
    </cfRule>
    <cfRule type="containsText" dxfId="4052" priority="5750" operator="containsText" text="On Track to be Achieved">
      <formula>NOT(ISERROR(SEARCH("On Track to be Achieved",E95)))</formula>
    </cfRule>
    <cfRule type="containsText" dxfId="4051" priority="5751" operator="containsText" text="Fully Achieved">
      <formula>NOT(ISERROR(SEARCH("Fully Achieved",E95)))</formula>
    </cfRule>
    <cfRule type="containsText" dxfId="4050" priority="5752" operator="containsText" text="Update not Provided">
      <formula>NOT(ISERROR(SEARCH("Update not Provided",E95)))</formula>
    </cfRule>
    <cfRule type="containsText" dxfId="4049" priority="5753" operator="containsText" text="Not yet due">
      <formula>NOT(ISERROR(SEARCH("Not yet due",E95)))</formula>
    </cfRule>
    <cfRule type="containsText" dxfId="4048" priority="5754" operator="containsText" text="Completed Behind Schedule">
      <formula>NOT(ISERROR(SEARCH("Completed Behind Schedule",E95)))</formula>
    </cfRule>
    <cfRule type="containsText" dxfId="4047" priority="5755" operator="containsText" text="Off Target">
      <formula>NOT(ISERROR(SEARCH("Off Target",E95)))</formula>
    </cfRule>
    <cfRule type="containsText" dxfId="4046" priority="5756" operator="containsText" text="In Danger of Falling Behind Target">
      <formula>NOT(ISERROR(SEARCH("In Danger of Falling Behind Target",E95)))</formula>
    </cfRule>
    <cfRule type="containsText" dxfId="4045" priority="5757" operator="containsText" text="On Track to be Achieved">
      <formula>NOT(ISERROR(SEARCH("On Track to be Achieved",E95)))</formula>
    </cfRule>
    <cfRule type="containsText" dxfId="4044" priority="5758" operator="containsText" text="Fully Achieved">
      <formula>NOT(ISERROR(SEARCH("Fully Achieved",E95)))</formula>
    </cfRule>
    <cfRule type="containsText" dxfId="4043" priority="5759" operator="containsText" text="Fully Achieved">
      <formula>NOT(ISERROR(SEARCH("Fully Achieved",E95)))</formula>
    </cfRule>
    <cfRule type="containsText" dxfId="4042" priority="5760" operator="containsText" text="Fully Achieved">
      <formula>NOT(ISERROR(SEARCH("Fully Achieved",E95)))</formula>
    </cfRule>
    <cfRule type="containsText" dxfId="4041" priority="5761" operator="containsText" text="Deferred">
      <formula>NOT(ISERROR(SEARCH("Deferred",E95)))</formula>
    </cfRule>
    <cfRule type="containsText" dxfId="4040" priority="5762" operator="containsText" text="Deleted">
      <formula>NOT(ISERROR(SEARCH("Deleted",E95)))</formula>
    </cfRule>
    <cfRule type="containsText" dxfId="4039" priority="5763" operator="containsText" text="In Danger of Falling Behind Target">
      <formula>NOT(ISERROR(SEARCH("In Danger of Falling Behind Target",E95)))</formula>
    </cfRule>
    <cfRule type="containsText" dxfId="4038" priority="5764" operator="containsText" text="Not yet due">
      <formula>NOT(ISERROR(SEARCH("Not yet due",E95)))</formula>
    </cfRule>
    <cfRule type="containsText" dxfId="4037" priority="5765" operator="containsText" text="Update not Provided">
      <formula>NOT(ISERROR(SEARCH("Update not Provided",E95)))</formula>
    </cfRule>
  </conditionalFormatting>
  <conditionalFormatting sqref="E101">
    <cfRule type="containsText" dxfId="4036" priority="5694" operator="containsText" text="On track to be achieved">
      <formula>NOT(ISERROR(SEARCH("On track to be achieved",E101)))</formula>
    </cfRule>
    <cfRule type="containsText" dxfId="4035" priority="5695" operator="containsText" text="Deferred">
      <formula>NOT(ISERROR(SEARCH("Deferred",E101)))</formula>
    </cfRule>
    <cfRule type="containsText" dxfId="4034" priority="5696" operator="containsText" text="Deleted">
      <formula>NOT(ISERROR(SEARCH("Deleted",E101)))</formula>
    </cfRule>
    <cfRule type="containsText" dxfId="4033" priority="5697" operator="containsText" text="In Danger of Falling Behind Target">
      <formula>NOT(ISERROR(SEARCH("In Danger of Falling Behind Target",E101)))</formula>
    </cfRule>
    <cfRule type="containsText" dxfId="4032" priority="5698" operator="containsText" text="Not yet due">
      <formula>NOT(ISERROR(SEARCH("Not yet due",E101)))</formula>
    </cfRule>
    <cfRule type="containsText" dxfId="4031" priority="5699" operator="containsText" text="Update not Provided">
      <formula>NOT(ISERROR(SEARCH("Update not Provided",E101)))</formula>
    </cfRule>
    <cfRule type="containsText" dxfId="4030" priority="5700" operator="containsText" text="Not yet due">
      <formula>NOT(ISERROR(SEARCH("Not yet due",E101)))</formula>
    </cfRule>
    <cfRule type="containsText" dxfId="4029" priority="5701" operator="containsText" text="Completed Behind Schedule">
      <formula>NOT(ISERROR(SEARCH("Completed Behind Schedule",E101)))</formula>
    </cfRule>
    <cfRule type="containsText" dxfId="4028" priority="5702" operator="containsText" text="Off Target">
      <formula>NOT(ISERROR(SEARCH("Off Target",E101)))</formula>
    </cfRule>
    <cfRule type="containsText" dxfId="4027" priority="5703" operator="containsText" text="On Track to be Achieved">
      <formula>NOT(ISERROR(SEARCH("On Track to be Achieved",E101)))</formula>
    </cfRule>
    <cfRule type="containsText" dxfId="4026" priority="5704" operator="containsText" text="Fully Achieved">
      <formula>NOT(ISERROR(SEARCH("Fully Achieved",E101)))</formula>
    </cfRule>
    <cfRule type="containsText" dxfId="4025" priority="5705" operator="containsText" text="Not yet due">
      <formula>NOT(ISERROR(SEARCH("Not yet due",E101)))</formula>
    </cfRule>
    <cfRule type="containsText" dxfId="4024" priority="5706" operator="containsText" text="Not Yet Due">
      <formula>NOT(ISERROR(SEARCH("Not Yet Due",E101)))</formula>
    </cfRule>
    <cfRule type="containsText" dxfId="4023" priority="5707" operator="containsText" text="Deferred">
      <formula>NOT(ISERROR(SEARCH("Deferred",E101)))</formula>
    </cfRule>
    <cfRule type="containsText" dxfId="4022" priority="5708" operator="containsText" text="Deleted">
      <formula>NOT(ISERROR(SEARCH("Deleted",E101)))</formula>
    </cfRule>
    <cfRule type="containsText" dxfId="4021" priority="5709" operator="containsText" text="In Danger of Falling Behind Target">
      <formula>NOT(ISERROR(SEARCH("In Danger of Falling Behind Target",E101)))</formula>
    </cfRule>
    <cfRule type="containsText" dxfId="4020" priority="5710" operator="containsText" text="Not yet due">
      <formula>NOT(ISERROR(SEARCH("Not yet due",E101)))</formula>
    </cfRule>
    <cfRule type="containsText" dxfId="4019" priority="5711" operator="containsText" text="Completed Behind Schedule">
      <formula>NOT(ISERROR(SEARCH("Completed Behind Schedule",E101)))</formula>
    </cfRule>
    <cfRule type="containsText" dxfId="4018" priority="5712" operator="containsText" text="Off Target">
      <formula>NOT(ISERROR(SEARCH("Off Target",E101)))</formula>
    </cfRule>
    <cfRule type="containsText" dxfId="4017" priority="5713" operator="containsText" text="In Danger of Falling Behind Target">
      <formula>NOT(ISERROR(SEARCH("In Danger of Falling Behind Target",E101)))</formula>
    </cfRule>
    <cfRule type="containsText" dxfId="4016" priority="5714" operator="containsText" text="On Track to be Achieved">
      <formula>NOT(ISERROR(SEARCH("On Track to be Achieved",E101)))</formula>
    </cfRule>
    <cfRule type="containsText" dxfId="4015" priority="5715" operator="containsText" text="Fully Achieved">
      <formula>NOT(ISERROR(SEARCH("Fully Achieved",E101)))</formula>
    </cfRule>
    <cfRule type="containsText" dxfId="4014" priority="5716" operator="containsText" text="Update not Provided">
      <formula>NOT(ISERROR(SEARCH("Update not Provided",E101)))</formula>
    </cfRule>
    <cfRule type="containsText" dxfId="4013" priority="5717" operator="containsText" text="Not yet due">
      <formula>NOT(ISERROR(SEARCH("Not yet due",E101)))</formula>
    </cfRule>
    <cfRule type="containsText" dxfId="4012" priority="5718" operator="containsText" text="Completed Behind Schedule">
      <formula>NOT(ISERROR(SEARCH("Completed Behind Schedule",E101)))</formula>
    </cfRule>
    <cfRule type="containsText" dxfId="4011" priority="5719" operator="containsText" text="Off Target">
      <formula>NOT(ISERROR(SEARCH("Off Target",E101)))</formula>
    </cfRule>
    <cfRule type="containsText" dxfId="4010" priority="5720" operator="containsText" text="In Danger of Falling Behind Target">
      <formula>NOT(ISERROR(SEARCH("In Danger of Falling Behind Target",E101)))</formula>
    </cfRule>
    <cfRule type="containsText" dxfId="4009" priority="5721" operator="containsText" text="On Track to be Achieved">
      <formula>NOT(ISERROR(SEARCH("On Track to be Achieved",E101)))</formula>
    </cfRule>
    <cfRule type="containsText" dxfId="4008" priority="5722" operator="containsText" text="Fully Achieved">
      <formula>NOT(ISERROR(SEARCH("Fully Achieved",E101)))</formula>
    </cfRule>
    <cfRule type="containsText" dxfId="4007" priority="5723" operator="containsText" text="Fully Achieved">
      <formula>NOT(ISERROR(SEARCH("Fully Achieved",E101)))</formula>
    </cfRule>
    <cfRule type="containsText" dxfId="4006" priority="5724" operator="containsText" text="Fully Achieved">
      <formula>NOT(ISERROR(SEARCH("Fully Achieved",E101)))</formula>
    </cfRule>
    <cfRule type="containsText" dxfId="4005" priority="5725" operator="containsText" text="Deferred">
      <formula>NOT(ISERROR(SEARCH("Deferred",E101)))</formula>
    </cfRule>
    <cfRule type="containsText" dxfId="4004" priority="5726" operator="containsText" text="Deleted">
      <formula>NOT(ISERROR(SEARCH("Deleted",E101)))</formula>
    </cfRule>
    <cfRule type="containsText" dxfId="4003" priority="5727" operator="containsText" text="In Danger of Falling Behind Target">
      <formula>NOT(ISERROR(SEARCH("In Danger of Falling Behind Target",E101)))</formula>
    </cfRule>
    <cfRule type="containsText" dxfId="4002" priority="5728" operator="containsText" text="Not yet due">
      <formula>NOT(ISERROR(SEARCH("Not yet due",E101)))</formula>
    </cfRule>
    <cfRule type="containsText" dxfId="4001" priority="5729" operator="containsText" text="Update not Provided">
      <formula>NOT(ISERROR(SEARCH("Update not Provided",E101)))</formula>
    </cfRule>
  </conditionalFormatting>
  <conditionalFormatting sqref="G43">
    <cfRule type="containsText" dxfId="4000" priority="5154" operator="containsText" text="On track to be achieved">
      <formula>NOT(ISERROR(SEARCH("On track to be achieved",G43)))</formula>
    </cfRule>
    <cfRule type="containsText" dxfId="3999" priority="5155" operator="containsText" text="Deferred">
      <formula>NOT(ISERROR(SEARCH("Deferred",G43)))</formula>
    </cfRule>
    <cfRule type="containsText" dxfId="3998" priority="5156" operator="containsText" text="Deleted">
      <formula>NOT(ISERROR(SEARCH("Deleted",G43)))</formula>
    </cfRule>
    <cfRule type="containsText" dxfId="3997" priority="5157" operator="containsText" text="In Danger of Falling Behind Target">
      <formula>NOT(ISERROR(SEARCH("In Danger of Falling Behind Target",G43)))</formula>
    </cfRule>
    <cfRule type="containsText" dxfId="3996" priority="5158" operator="containsText" text="Not yet due">
      <formula>NOT(ISERROR(SEARCH("Not yet due",G43)))</formula>
    </cfRule>
    <cfRule type="containsText" dxfId="3995" priority="5159" operator="containsText" text="Update not Provided">
      <formula>NOT(ISERROR(SEARCH("Update not Provided",G43)))</formula>
    </cfRule>
    <cfRule type="containsText" dxfId="3994" priority="5160" operator="containsText" text="Not yet due">
      <formula>NOT(ISERROR(SEARCH("Not yet due",G43)))</formula>
    </cfRule>
    <cfRule type="containsText" dxfId="3993" priority="5161" operator="containsText" text="Completed Behind Schedule">
      <formula>NOT(ISERROR(SEARCH("Completed Behind Schedule",G43)))</formula>
    </cfRule>
    <cfRule type="containsText" dxfId="3992" priority="5162" operator="containsText" text="Off Target">
      <formula>NOT(ISERROR(SEARCH("Off Target",G43)))</formula>
    </cfRule>
    <cfRule type="containsText" dxfId="3991" priority="5163" operator="containsText" text="On Track to be Achieved">
      <formula>NOT(ISERROR(SEARCH("On Track to be Achieved",G43)))</formula>
    </cfRule>
    <cfRule type="containsText" dxfId="3990" priority="5164" operator="containsText" text="Fully Achieved">
      <formula>NOT(ISERROR(SEARCH("Fully Achieved",G43)))</formula>
    </cfRule>
    <cfRule type="containsText" dxfId="3989" priority="5165" operator="containsText" text="Not yet due">
      <formula>NOT(ISERROR(SEARCH("Not yet due",G43)))</formula>
    </cfRule>
    <cfRule type="containsText" dxfId="3988" priority="5166" operator="containsText" text="Not Yet Due">
      <formula>NOT(ISERROR(SEARCH("Not Yet Due",G43)))</formula>
    </cfRule>
    <cfRule type="containsText" dxfId="3987" priority="5167" operator="containsText" text="Deferred">
      <formula>NOT(ISERROR(SEARCH("Deferred",G43)))</formula>
    </cfRule>
    <cfRule type="containsText" dxfId="3986" priority="5168" operator="containsText" text="Deleted">
      <formula>NOT(ISERROR(SEARCH("Deleted",G43)))</formula>
    </cfRule>
    <cfRule type="containsText" dxfId="3985" priority="5169" operator="containsText" text="In Danger of Falling Behind Target">
      <formula>NOT(ISERROR(SEARCH("In Danger of Falling Behind Target",G43)))</formula>
    </cfRule>
    <cfRule type="containsText" dxfId="3984" priority="5170" operator="containsText" text="Not yet due">
      <formula>NOT(ISERROR(SEARCH("Not yet due",G43)))</formula>
    </cfRule>
    <cfRule type="containsText" dxfId="3983" priority="5171" operator="containsText" text="Completed Behind Schedule">
      <formula>NOT(ISERROR(SEARCH("Completed Behind Schedule",G43)))</formula>
    </cfRule>
    <cfRule type="containsText" dxfId="3982" priority="5172" operator="containsText" text="Off Target">
      <formula>NOT(ISERROR(SEARCH("Off Target",G43)))</formula>
    </cfRule>
    <cfRule type="containsText" dxfId="3981" priority="5173" operator="containsText" text="In Danger of Falling Behind Target">
      <formula>NOT(ISERROR(SEARCH("In Danger of Falling Behind Target",G43)))</formula>
    </cfRule>
    <cfRule type="containsText" dxfId="3980" priority="5174" operator="containsText" text="On Track to be Achieved">
      <formula>NOT(ISERROR(SEARCH("On Track to be Achieved",G43)))</formula>
    </cfRule>
    <cfRule type="containsText" dxfId="3979" priority="5175" operator="containsText" text="Fully Achieved">
      <formula>NOT(ISERROR(SEARCH("Fully Achieved",G43)))</formula>
    </cfRule>
    <cfRule type="containsText" dxfId="3978" priority="5176" operator="containsText" text="Update not Provided">
      <formula>NOT(ISERROR(SEARCH("Update not Provided",G43)))</formula>
    </cfRule>
    <cfRule type="containsText" dxfId="3977" priority="5177" operator="containsText" text="Not yet due">
      <formula>NOT(ISERROR(SEARCH("Not yet due",G43)))</formula>
    </cfRule>
    <cfRule type="containsText" dxfId="3976" priority="5178" operator="containsText" text="Completed Behind Schedule">
      <formula>NOT(ISERROR(SEARCH("Completed Behind Schedule",G43)))</formula>
    </cfRule>
    <cfRule type="containsText" dxfId="3975" priority="5179" operator="containsText" text="Off Target">
      <formula>NOT(ISERROR(SEARCH("Off Target",G43)))</formula>
    </cfRule>
    <cfRule type="containsText" dxfId="3974" priority="5180" operator="containsText" text="In Danger of Falling Behind Target">
      <formula>NOT(ISERROR(SEARCH("In Danger of Falling Behind Target",G43)))</formula>
    </cfRule>
    <cfRule type="containsText" dxfId="3973" priority="5181" operator="containsText" text="On Track to be Achieved">
      <formula>NOT(ISERROR(SEARCH("On Track to be Achieved",G43)))</formula>
    </cfRule>
    <cfRule type="containsText" dxfId="3972" priority="5182" operator="containsText" text="Fully Achieved">
      <formula>NOT(ISERROR(SEARCH("Fully Achieved",G43)))</formula>
    </cfRule>
    <cfRule type="containsText" dxfId="3971" priority="5183" operator="containsText" text="Fully Achieved">
      <formula>NOT(ISERROR(SEARCH("Fully Achieved",G43)))</formula>
    </cfRule>
    <cfRule type="containsText" dxfId="3970" priority="5184" operator="containsText" text="Fully Achieved">
      <formula>NOT(ISERROR(SEARCH("Fully Achieved",G43)))</formula>
    </cfRule>
    <cfRule type="containsText" dxfId="3969" priority="5185" operator="containsText" text="Deferred">
      <formula>NOT(ISERROR(SEARCH("Deferred",G43)))</formula>
    </cfRule>
    <cfRule type="containsText" dxfId="3968" priority="5186" operator="containsText" text="Deleted">
      <formula>NOT(ISERROR(SEARCH("Deleted",G43)))</formula>
    </cfRule>
    <cfRule type="containsText" dxfId="3967" priority="5187" operator="containsText" text="In Danger of Falling Behind Target">
      <formula>NOT(ISERROR(SEARCH("In Danger of Falling Behind Target",G43)))</formula>
    </cfRule>
    <cfRule type="containsText" dxfId="3966" priority="5188" operator="containsText" text="Not yet due">
      <formula>NOT(ISERROR(SEARCH("Not yet due",G43)))</formula>
    </cfRule>
    <cfRule type="containsText" dxfId="3965" priority="5189" operator="containsText" text="Update not Provided">
      <formula>NOT(ISERROR(SEARCH("Update not Provided",G43)))</formula>
    </cfRule>
  </conditionalFormatting>
  <conditionalFormatting sqref="G51 G55">
    <cfRule type="containsText" dxfId="3964" priority="5118" operator="containsText" text="On track to be achieved">
      <formula>NOT(ISERROR(SEARCH("On track to be achieved",G51)))</formula>
    </cfRule>
    <cfRule type="containsText" dxfId="3963" priority="5119" operator="containsText" text="Deferred">
      <formula>NOT(ISERROR(SEARCH("Deferred",G51)))</formula>
    </cfRule>
    <cfRule type="containsText" dxfId="3962" priority="5120" operator="containsText" text="Deleted">
      <formula>NOT(ISERROR(SEARCH("Deleted",G51)))</formula>
    </cfRule>
    <cfRule type="containsText" dxfId="3961" priority="5121" operator="containsText" text="In Danger of Falling Behind Target">
      <formula>NOT(ISERROR(SEARCH("In Danger of Falling Behind Target",G51)))</formula>
    </cfRule>
    <cfRule type="containsText" dxfId="3960" priority="5122" operator="containsText" text="Not yet due">
      <formula>NOT(ISERROR(SEARCH("Not yet due",G51)))</formula>
    </cfRule>
    <cfRule type="containsText" dxfId="3959" priority="5123" operator="containsText" text="Update not Provided">
      <formula>NOT(ISERROR(SEARCH("Update not Provided",G51)))</formula>
    </cfRule>
    <cfRule type="containsText" dxfId="3958" priority="5124" operator="containsText" text="Not yet due">
      <formula>NOT(ISERROR(SEARCH("Not yet due",G51)))</formula>
    </cfRule>
    <cfRule type="containsText" dxfId="3957" priority="5125" operator="containsText" text="Completed Behind Schedule">
      <formula>NOT(ISERROR(SEARCH("Completed Behind Schedule",G51)))</formula>
    </cfRule>
    <cfRule type="containsText" dxfId="3956" priority="5126" operator="containsText" text="Off Target">
      <formula>NOT(ISERROR(SEARCH("Off Target",G51)))</formula>
    </cfRule>
    <cfRule type="containsText" dxfId="3955" priority="5127" operator="containsText" text="On Track to be Achieved">
      <formula>NOT(ISERROR(SEARCH("On Track to be Achieved",G51)))</formula>
    </cfRule>
    <cfRule type="containsText" dxfId="3954" priority="5128" operator="containsText" text="Fully Achieved">
      <formula>NOT(ISERROR(SEARCH("Fully Achieved",G51)))</formula>
    </cfRule>
    <cfRule type="containsText" dxfId="3953" priority="5129" operator="containsText" text="Not yet due">
      <formula>NOT(ISERROR(SEARCH("Not yet due",G51)))</formula>
    </cfRule>
    <cfRule type="containsText" dxfId="3952" priority="5130" operator="containsText" text="Not Yet Due">
      <formula>NOT(ISERROR(SEARCH("Not Yet Due",G51)))</formula>
    </cfRule>
    <cfRule type="containsText" dxfId="3951" priority="5131" operator="containsText" text="Deferred">
      <formula>NOT(ISERROR(SEARCH("Deferred",G51)))</formula>
    </cfRule>
    <cfRule type="containsText" dxfId="3950" priority="5132" operator="containsText" text="Deleted">
      <formula>NOT(ISERROR(SEARCH("Deleted",G51)))</formula>
    </cfRule>
    <cfRule type="containsText" dxfId="3949" priority="5133" operator="containsText" text="In Danger of Falling Behind Target">
      <formula>NOT(ISERROR(SEARCH("In Danger of Falling Behind Target",G51)))</formula>
    </cfRule>
    <cfRule type="containsText" dxfId="3948" priority="5134" operator="containsText" text="Not yet due">
      <formula>NOT(ISERROR(SEARCH("Not yet due",G51)))</formula>
    </cfRule>
    <cfRule type="containsText" dxfId="3947" priority="5135" operator="containsText" text="Completed Behind Schedule">
      <formula>NOT(ISERROR(SEARCH("Completed Behind Schedule",G51)))</formula>
    </cfRule>
    <cfRule type="containsText" dxfId="3946" priority="5136" operator="containsText" text="Off Target">
      <formula>NOT(ISERROR(SEARCH("Off Target",G51)))</formula>
    </cfRule>
    <cfRule type="containsText" dxfId="3945" priority="5137" operator="containsText" text="In Danger of Falling Behind Target">
      <formula>NOT(ISERROR(SEARCH("In Danger of Falling Behind Target",G51)))</formula>
    </cfRule>
    <cfRule type="containsText" dxfId="3944" priority="5138" operator="containsText" text="On Track to be Achieved">
      <formula>NOT(ISERROR(SEARCH("On Track to be Achieved",G51)))</formula>
    </cfRule>
    <cfRule type="containsText" dxfId="3943" priority="5139" operator="containsText" text="Fully Achieved">
      <formula>NOT(ISERROR(SEARCH("Fully Achieved",G51)))</formula>
    </cfRule>
    <cfRule type="containsText" dxfId="3942" priority="5140" operator="containsText" text="Update not Provided">
      <formula>NOT(ISERROR(SEARCH("Update not Provided",G51)))</formula>
    </cfRule>
    <cfRule type="containsText" dxfId="3941" priority="5141" operator="containsText" text="Not yet due">
      <formula>NOT(ISERROR(SEARCH("Not yet due",G51)))</formula>
    </cfRule>
    <cfRule type="containsText" dxfId="3940" priority="5142" operator="containsText" text="Completed Behind Schedule">
      <formula>NOT(ISERROR(SEARCH("Completed Behind Schedule",G51)))</formula>
    </cfRule>
    <cfRule type="containsText" dxfId="3939" priority="5143" operator="containsText" text="Off Target">
      <formula>NOT(ISERROR(SEARCH("Off Target",G51)))</formula>
    </cfRule>
    <cfRule type="containsText" dxfId="3938" priority="5144" operator="containsText" text="In Danger of Falling Behind Target">
      <formula>NOT(ISERROR(SEARCH("In Danger of Falling Behind Target",G51)))</formula>
    </cfRule>
    <cfRule type="containsText" dxfId="3937" priority="5145" operator="containsText" text="On Track to be Achieved">
      <formula>NOT(ISERROR(SEARCH("On Track to be Achieved",G51)))</formula>
    </cfRule>
    <cfRule type="containsText" dxfId="3936" priority="5146" operator="containsText" text="Fully Achieved">
      <formula>NOT(ISERROR(SEARCH("Fully Achieved",G51)))</formula>
    </cfRule>
    <cfRule type="containsText" dxfId="3935" priority="5147" operator="containsText" text="Fully Achieved">
      <formula>NOT(ISERROR(SEARCH("Fully Achieved",G51)))</formula>
    </cfRule>
    <cfRule type="containsText" dxfId="3934" priority="5148" operator="containsText" text="Fully Achieved">
      <formula>NOT(ISERROR(SEARCH("Fully Achieved",G51)))</formula>
    </cfRule>
    <cfRule type="containsText" dxfId="3933" priority="5149" operator="containsText" text="Deferred">
      <formula>NOT(ISERROR(SEARCH("Deferred",G51)))</formula>
    </cfRule>
    <cfRule type="containsText" dxfId="3932" priority="5150" operator="containsText" text="Deleted">
      <formula>NOT(ISERROR(SEARCH("Deleted",G51)))</formula>
    </cfRule>
    <cfRule type="containsText" dxfId="3931" priority="5151" operator="containsText" text="In Danger of Falling Behind Target">
      <formula>NOT(ISERROR(SEARCH("In Danger of Falling Behind Target",G51)))</formula>
    </cfRule>
    <cfRule type="containsText" dxfId="3930" priority="5152" operator="containsText" text="Not yet due">
      <formula>NOT(ISERROR(SEARCH("Not yet due",G51)))</formula>
    </cfRule>
    <cfRule type="containsText" dxfId="3929" priority="5153" operator="containsText" text="Update not Provided">
      <formula>NOT(ISERROR(SEARCH("Update not Provided",G51)))</formula>
    </cfRule>
  </conditionalFormatting>
  <conditionalFormatting sqref="G63">
    <cfRule type="containsText" dxfId="3928" priority="5082" operator="containsText" text="On track to be achieved">
      <formula>NOT(ISERROR(SEARCH("On track to be achieved",G63)))</formula>
    </cfRule>
    <cfRule type="containsText" dxfId="3927" priority="5083" operator="containsText" text="Deferred">
      <formula>NOT(ISERROR(SEARCH("Deferred",G63)))</formula>
    </cfRule>
    <cfRule type="containsText" dxfId="3926" priority="5084" operator="containsText" text="Deleted">
      <formula>NOT(ISERROR(SEARCH("Deleted",G63)))</formula>
    </cfRule>
    <cfRule type="containsText" dxfId="3925" priority="5085" operator="containsText" text="In Danger of Falling Behind Target">
      <formula>NOT(ISERROR(SEARCH("In Danger of Falling Behind Target",G63)))</formula>
    </cfRule>
    <cfRule type="containsText" dxfId="3924" priority="5086" operator="containsText" text="Not yet due">
      <formula>NOT(ISERROR(SEARCH("Not yet due",G63)))</formula>
    </cfRule>
    <cfRule type="containsText" dxfId="3923" priority="5087" operator="containsText" text="Update not Provided">
      <formula>NOT(ISERROR(SEARCH("Update not Provided",G63)))</formula>
    </cfRule>
    <cfRule type="containsText" dxfId="3922" priority="5088" operator="containsText" text="Not yet due">
      <formula>NOT(ISERROR(SEARCH("Not yet due",G63)))</formula>
    </cfRule>
    <cfRule type="containsText" dxfId="3921" priority="5089" operator="containsText" text="Completed Behind Schedule">
      <formula>NOT(ISERROR(SEARCH("Completed Behind Schedule",G63)))</formula>
    </cfRule>
    <cfRule type="containsText" dxfId="3920" priority="5090" operator="containsText" text="Off Target">
      <formula>NOT(ISERROR(SEARCH("Off Target",G63)))</formula>
    </cfRule>
    <cfRule type="containsText" dxfId="3919" priority="5091" operator="containsText" text="On Track to be Achieved">
      <formula>NOT(ISERROR(SEARCH("On Track to be Achieved",G63)))</formula>
    </cfRule>
    <cfRule type="containsText" dxfId="3918" priority="5092" operator="containsText" text="Fully Achieved">
      <formula>NOT(ISERROR(SEARCH("Fully Achieved",G63)))</formula>
    </cfRule>
    <cfRule type="containsText" dxfId="3917" priority="5093" operator="containsText" text="Not yet due">
      <formula>NOT(ISERROR(SEARCH("Not yet due",G63)))</formula>
    </cfRule>
    <cfRule type="containsText" dxfId="3916" priority="5094" operator="containsText" text="Not Yet Due">
      <formula>NOT(ISERROR(SEARCH("Not Yet Due",G63)))</formula>
    </cfRule>
    <cfRule type="containsText" dxfId="3915" priority="5095" operator="containsText" text="Deferred">
      <formula>NOT(ISERROR(SEARCH("Deferred",G63)))</formula>
    </cfRule>
    <cfRule type="containsText" dxfId="3914" priority="5096" operator="containsText" text="Deleted">
      <formula>NOT(ISERROR(SEARCH("Deleted",G63)))</formula>
    </cfRule>
    <cfRule type="containsText" dxfId="3913" priority="5097" operator="containsText" text="In Danger of Falling Behind Target">
      <formula>NOT(ISERROR(SEARCH("In Danger of Falling Behind Target",G63)))</formula>
    </cfRule>
    <cfRule type="containsText" dxfId="3912" priority="5098" operator="containsText" text="Not yet due">
      <formula>NOT(ISERROR(SEARCH("Not yet due",G63)))</formula>
    </cfRule>
    <cfRule type="containsText" dxfId="3911" priority="5099" operator="containsText" text="Completed Behind Schedule">
      <formula>NOT(ISERROR(SEARCH("Completed Behind Schedule",G63)))</formula>
    </cfRule>
    <cfRule type="containsText" dxfId="3910" priority="5100" operator="containsText" text="Off Target">
      <formula>NOT(ISERROR(SEARCH("Off Target",G63)))</formula>
    </cfRule>
    <cfRule type="containsText" dxfId="3909" priority="5101" operator="containsText" text="In Danger of Falling Behind Target">
      <formula>NOT(ISERROR(SEARCH("In Danger of Falling Behind Target",G63)))</formula>
    </cfRule>
    <cfRule type="containsText" dxfId="3908" priority="5102" operator="containsText" text="On Track to be Achieved">
      <formula>NOT(ISERROR(SEARCH("On Track to be Achieved",G63)))</formula>
    </cfRule>
    <cfRule type="containsText" dxfId="3907" priority="5103" operator="containsText" text="Fully Achieved">
      <formula>NOT(ISERROR(SEARCH("Fully Achieved",G63)))</formula>
    </cfRule>
    <cfRule type="containsText" dxfId="3906" priority="5104" operator="containsText" text="Update not Provided">
      <formula>NOT(ISERROR(SEARCH("Update not Provided",G63)))</formula>
    </cfRule>
    <cfRule type="containsText" dxfId="3905" priority="5105" operator="containsText" text="Not yet due">
      <formula>NOT(ISERROR(SEARCH("Not yet due",G63)))</formula>
    </cfRule>
    <cfRule type="containsText" dxfId="3904" priority="5106" operator="containsText" text="Completed Behind Schedule">
      <formula>NOT(ISERROR(SEARCH("Completed Behind Schedule",G63)))</formula>
    </cfRule>
    <cfRule type="containsText" dxfId="3903" priority="5107" operator="containsText" text="Off Target">
      <formula>NOT(ISERROR(SEARCH("Off Target",G63)))</formula>
    </cfRule>
    <cfRule type="containsText" dxfId="3902" priority="5108" operator="containsText" text="In Danger of Falling Behind Target">
      <formula>NOT(ISERROR(SEARCH("In Danger of Falling Behind Target",G63)))</formula>
    </cfRule>
    <cfRule type="containsText" dxfId="3901" priority="5109" operator="containsText" text="On Track to be Achieved">
      <formula>NOT(ISERROR(SEARCH("On Track to be Achieved",G63)))</formula>
    </cfRule>
    <cfRule type="containsText" dxfId="3900" priority="5110" operator="containsText" text="Fully Achieved">
      <formula>NOT(ISERROR(SEARCH("Fully Achieved",G63)))</formula>
    </cfRule>
    <cfRule type="containsText" dxfId="3899" priority="5111" operator="containsText" text="Fully Achieved">
      <formula>NOT(ISERROR(SEARCH("Fully Achieved",G63)))</formula>
    </cfRule>
    <cfRule type="containsText" dxfId="3898" priority="5112" operator="containsText" text="Fully Achieved">
      <formula>NOT(ISERROR(SEARCH("Fully Achieved",G63)))</formula>
    </cfRule>
    <cfRule type="containsText" dxfId="3897" priority="5113" operator="containsText" text="Deferred">
      <formula>NOT(ISERROR(SEARCH("Deferred",G63)))</formula>
    </cfRule>
    <cfRule type="containsText" dxfId="3896" priority="5114" operator="containsText" text="Deleted">
      <formula>NOT(ISERROR(SEARCH("Deleted",G63)))</formula>
    </cfRule>
    <cfRule type="containsText" dxfId="3895" priority="5115" operator="containsText" text="In Danger of Falling Behind Target">
      <formula>NOT(ISERROR(SEARCH("In Danger of Falling Behind Target",G63)))</formula>
    </cfRule>
    <cfRule type="containsText" dxfId="3894" priority="5116" operator="containsText" text="Not yet due">
      <formula>NOT(ISERROR(SEARCH("Not yet due",G63)))</formula>
    </cfRule>
    <cfRule type="containsText" dxfId="3893" priority="5117" operator="containsText" text="Update not Provided">
      <formula>NOT(ISERROR(SEARCH("Update not Provided",G63)))</formula>
    </cfRule>
  </conditionalFormatting>
  <conditionalFormatting sqref="G71:G73">
    <cfRule type="containsText" dxfId="3892" priority="5010" operator="containsText" text="On track to be achieved">
      <formula>NOT(ISERROR(SEARCH("On track to be achieved",G71)))</formula>
    </cfRule>
    <cfRule type="containsText" dxfId="3891" priority="5011" operator="containsText" text="Deferred">
      <formula>NOT(ISERROR(SEARCH("Deferred",G71)))</formula>
    </cfRule>
    <cfRule type="containsText" dxfId="3890" priority="5012" operator="containsText" text="Deleted">
      <formula>NOT(ISERROR(SEARCH("Deleted",G71)))</formula>
    </cfRule>
    <cfRule type="containsText" dxfId="3889" priority="5013" operator="containsText" text="In Danger of Falling Behind Target">
      <formula>NOT(ISERROR(SEARCH("In Danger of Falling Behind Target",G71)))</formula>
    </cfRule>
    <cfRule type="containsText" dxfId="3888" priority="5014" operator="containsText" text="Not yet due">
      <formula>NOT(ISERROR(SEARCH("Not yet due",G71)))</formula>
    </cfRule>
    <cfRule type="containsText" dxfId="3887" priority="5015" operator="containsText" text="Update not Provided">
      <formula>NOT(ISERROR(SEARCH("Update not Provided",G71)))</formula>
    </cfRule>
    <cfRule type="containsText" dxfId="3886" priority="5016" operator="containsText" text="Not yet due">
      <formula>NOT(ISERROR(SEARCH("Not yet due",G71)))</formula>
    </cfRule>
    <cfRule type="containsText" dxfId="3885" priority="5017" operator="containsText" text="Completed Behind Schedule">
      <formula>NOT(ISERROR(SEARCH("Completed Behind Schedule",G71)))</formula>
    </cfRule>
    <cfRule type="containsText" dxfId="3884" priority="5018" operator="containsText" text="Off Target">
      <formula>NOT(ISERROR(SEARCH("Off Target",G71)))</formula>
    </cfRule>
    <cfRule type="containsText" dxfId="3883" priority="5019" operator="containsText" text="On Track to be Achieved">
      <formula>NOT(ISERROR(SEARCH("On Track to be Achieved",G71)))</formula>
    </cfRule>
    <cfRule type="containsText" dxfId="3882" priority="5020" operator="containsText" text="Fully Achieved">
      <formula>NOT(ISERROR(SEARCH("Fully Achieved",G71)))</formula>
    </cfRule>
    <cfRule type="containsText" dxfId="3881" priority="5021" operator="containsText" text="Not yet due">
      <formula>NOT(ISERROR(SEARCH("Not yet due",G71)))</formula>
    </cfRule>
    <cfRule type="containsText" dxfId="3880" priority="5022" operator="containsText" text="Not Yet Due">
      <formula>NOT(ISERROR(SEARCH("Not Yet Due",G71)))</formula>
    </cfRule>
    <cfRule type="containsText" dxfId="3879" priority="5023" operator="containsText" text="Deferred">
      <formula>NOT(ISERROR(SEARCH("Deferred",G71)))</formula>
    </cfRule>
    <cfRule type="containsText" dxfId="3878" priority="5024" operator="containsText" text="Deleted">
      <formula>NOT(ISERROR(SEARCH("Deleted",G71)))</formula>
    </cfRule>
    <cfRule type="containsText" dxfId="3877" priority="5025" operator="containsText" text="In Danger of Falling Behind Target">
      <formula>NOT(ISERROR(SEARCH("In Danger of Falling Behind Target",G71)))</formula>
    </cfRule>
    <cfRule type="containsText" dxfId="3876" priority="5026" operator="containsText" text="Not yet due">
      <formula>NOT(ISERROR(SEARCH("Not yet due",G71)))</formula>
    </cfRule>
    <cfRule type="containsText" dxfId="3875" priority="5027" operator="containsText" text="Completed Behind Schedule">
      <formula>NOT(ISERROR(SEARCH("Completed Behind Schedule",G71)))</formula>
    </cfRule>
    <cfRule type="containsText" dxfId="3874" priority="5028" operator="containsText" text="Off Target">
      <formula>NOT(ISERROR(SEARCH("Off Target",G71)))</formula>
    </cfRule>
    <cfRule type="containsText" dxfId="3873" priority="5029" operator="containsText" text="In Danger of Falling Behind Target">
      <formula>NOT(ISERROR(SEARCH("In Danger of Falling Behind Target",G71)))</formula>
    </cfRule>
    <cfRule type="containsText" dxfId="3872" priority="5030" operator="containsText" text="On Track to be Achieved">
      <formula>NOT(ISERROR(SEARCH("On Track to be Achieved",G71)))</formula>
    </cfRule>
    <cfRule type="containsText" dxfId="3871" priority="5031" operator="containsText" text="Fully Achieved">
      <formula>NOT(ISERROR(SEARCH("Fully Achieved",G71)))</formula>
    </cfRule>
    <cfRule type="containsText" dxfId="3870" priority="5032" operator="containsText" text="Update not Provided">
      <formula>NOT(ISERROR(SEARCH("Update not Provided",G71)))</formula>
    </cfRule>
    <cfRule type="containsText" dxfId="3869" priority="5033" operator="containsText" text="Not yet due">
      <formula>NOT(ISERROR(SEARCH("Not yet due",G71)))</formula>
    </cfRule>
    <cfRule type="containsText" dxfId="3868" priority="5034" operator="containsText" text="Completed Behind Schedule">
      <formula>NOT(ISERROR(SEARCH("Completed Behind Schedule",G71)))</formula>
    </cfRule>
    <cfRule type="containsText" dxfId="3867" priority="5035" operator="containsText" text="Off Target">
      <formula>NOT(ISERROR(SEARCH("Off Target",G71)))</formula>
    </cfRule>
    <cfRule type="containsText" dxfId="3866" priority="5036" operator="containsText" text="In Danger of Falling Behind Target">
      <formula>NOT(ISERROR(SEARCH("In Danger of Falling Behind Target",G71)))</formula>
    </cfRule>
    <cfRule type="containsText" dxfId="3865" priority="5037" operator="containsText" text="On Track to be Achieved">
      <formula>NOT(ISERROR(SEARCH("On Track to be Achieved",G71)))</formula>
    </cfRule>
    <cfRule type="containsText" dxfId="3864" priority="5038" operator="containsText" text="Fully Achieved">
      <formula>NOT(ISERROR(SEARCH("Fully Achieved",G71)))</formula>
    </cfRule>
    <cfRule type="containsText" dxfId="3863" priority="5039" operator="containsText" text="Fully Achieved">
      <formula>NOT(ISERROR(SEARCH("Fully Achieved",G71)))</formula>
    </cfRule>
    <cfRule type="containsText" dxfId="3862" priority="5040" operator="containsText" text="Fully Achieved">
      <formula>NOT(ISERROR(SEARCH("Fully Achieved",G71)))</formula>
    </cfRule>
    <cfRule type="containsText" dxfId="3861" priority="5041" operator="containsText" text="Deferred">
      <formula>NOT(ISERROR(SEARCH("Deferred",G71)))</formula>
    </cfRule>
    <cfRule type="containsText" dxfId="3860" priority="5042" operator="containsText" text="Deleted">
      <formula>NOT(ISERROR(SEARCH("Deleted",G71)))</formula>
    </cfRule>
    <cfRule type="containsText" dxfId="3859" priority="5043" operator="containsText" text="In Danger of Falling Behind Target">
      <formula>NOT(ISERROR(SEARCH("In Danger of Falling Behind Target",G71)))</formula>
    </cfRule>
    <cfRule type="containsText" dxfId="3858" priority="5044" operator="containsText" text="Not yet due">
      <formula>NOT(ISERROR(SEARCH("Not yet due",G71)))</formula>
    </cfRule>
    <cfRule type="containsText" dxfId="3857" priority="5045" operator="containsText" text="Update not Provided">
      <formula>NOT(ISERROR(SEARCH("Update not Provided",G71)))</formula>
    </cfRule>
  </conditionalFormatting>
  <conditionalFormatting sqref="G76">
    <cfRule type="containsText" dxfId="3856" priority="4974" operator="containsText" text="On track to be achieved">
      <formula>NOT(ISERROR(SEARCH("On track to be achieved",G76)))</formula>
    </cfRule>
    <cfRule type="containsText" dxfId="3855" priority="4975" operator="containsText" text="Deferred">
      <formula>NOT(ISERROR(SEARCH("Deferred",G76)))</formula>
    </cfRule>
    <cfRule type="containsText" dxfId="3854" priority="4976" operator="containsText" text="Deleted">
      <formula>NOT(ISERROR(SEARCH("Deleted",G76)))</formula>
    </cfRule>
    <cfRule type="containsText" dxfId="3853" priority="4977" operator="containsText" text="In Danger of Falling Behind Target">
      <formula>NOT(ISERROR(SEARCH("In Danger of Falling Behind Target",G76)))</formula>
    </cfRule>
    <cfRule type="containsText" dxfId="3852" priority="4978" operator="containsText" text="Not yet due">
      <formula>NOT(ISERROR(SEARCH("Not yet due",G76)))</formula>
    </cfRule>
    <cfRule type="containsText" dxfId="3851" priority="4979" operator="containsText" text="Update not Provided">
      <formula>NOT(ISERROR(SEARCH("Update not Provided",G76)))</formula>
    </cfRule>
    <cfRule type="containsText" dxfId="3850" priority="4980" operator="containsText" text="Not yet due">
      <formula>NOT(ISERROR(SEARCH("Not yet due",G76)))</formula>
    </cfRule>
    <cfRule type="containsText" dxfId="3849" priority="4981" operator="containsText" text="Completed Behind Schedule">
      <formula>NOT(ISERROR(SEARCH("Completed Behind Schedule",G76)))</formula>
    </cfRule>
    <cfRule type="containsText" dxfId="3848" priority="4982" operator="containsText" text="Off Target">
      <formula>NOT(ISERROR(SEARCH("Off Target",G76)))</formula>
    </cfRule>
    <cfRule type="containsText" dxfId="3847" priority="4983" operator="containsText" text="On Track to be Achieved">
      <formula>NOT(ISERROR(SEARCH("On Track to be Achieved",G76)))</formula>
    </cfRule>
    <cfRule type="containsText" dxfId="3846" priority="4984" operator="containsText" text="Fully Achieved">
      <formula>NOT(ISERROR(SEARCH("Fully Achieved",G76)))</formula>
    </cfRule>
    <cfRule type="containsText" dxfId="3845" priority="4985" operator="containsText" text="Not yet due">
      <formula>NOT(ISERROR(SEARCH("Not yet due",G76)))</formula>
    </cfRule>
    <cfRule type="containsText" dxfId="3844" priority="4986" operator="containsText" text="Not Yet Due">
      <formula>NOT(ISERROR(SEARCH("Not Yet Due",G76)))</formula>
    </cfRule>
    <cfRule type="containsText" dxfId="3843" priority="4987" operator="containsText" text="Deferred">
      <formula>NOT(ISERROR(SEARCH("Deferred",G76)))</formula>
    </cfRule>
    <cfRule type="containsText" dxfId="3842" priority="4988" operator="containsText" text="Deleted">
      <formula>NOT(ISERROR(SEARCH("Deleted",G76)))</formula>
    </cfRule>
    <cfRule type="containsText" dxfId="3841" priority="4989" operator="containsText" text="In Danger of Falling Behind Target">
      <formula>NOT(ISERROR(SEARCH("In Danger of Falling Behind Target",G76)))</formula>
    </cfRule>
    <cfRule type="containsText" dxfId="3840" priority="4990" operator="containsText" text="Not yet due">
      <formula>NOT(ISERROR(SEARCH("Not yet due",G76)))</formula>
    </cfRule>
    <cfRule type="containsText" dxfId="3839" priority="4991" operator="containsText" text="Completed Behind Schedule">
      <formula>NOT(ISERROR(SEARCH("Completed Behind Schedule",G76)))</formula>
    </cfRule>
    <cfRule type="containsText" dxfId="3838" priority="4992" operator="containsText" text="Off Target">
      <formula>NOT(ISERROR(SEARCH("Off Target",G76)))</formula>
    </cfRule>
    <cfRule type="containsText" dxfId="3837" priority="4993" operator="containsText" text="In Danger of Falling Behind Target">
      <formula>NOT(ISERROR(SEARCH("In Danger of Falling Behind Target",G76)))</formula>
    </cfRule>
    <cfRule type="containsText" dxfId="3836" priority="4994" operator="containsText" text="On Track to be Achieved">
      <formula>NOT(ISERROR(SEARCH("On Track to be Achieved",G76)))</formula>
    </cfRule>
    <cfRule type="containsText" dxfId="3835" priority="4995" operator="containsText" text="Fully Achieved">
      <formula>NOT(ISERROR(SEARCH("Fully Achieved",G76)))</formula>
    </cfRule>
    <cfRule type="containsText" dxfId="3834" priority="4996" operator="containsText" text="Update not Provided">
      <formula>NOT(ISERROR(SEARCH("Update not Provided",G76)))</formula>
    </cfRule>
    <cfRule type="containsText" dxfId="3833" priority="4997" operator="containsText" text="Not yet due">
      <formula>NOT(ISERROR(SEARCH("Not yet due",G76)))</formula>
    </cfRule>
    <cfRule type="containsText" dxfId="3832" priority="4998" operator="containsText" text="Completed Behind Schedule">
      <formula>NOT(ISERROR(SEARCH("Completed Behind Schedule",G76)))</formula>
    </cfRule>
    <cfRule type="containsText" dxfId="3831" priority="4999" operator="containsText" text="Off Target">
      <formula>NOT(ISERROR(SEARCH("Off Target",G76)))</formula>
    </cfRule>
    <cfRule type="containsText" dxfId="3830" priority="5000" operator="containsText" text="In Danger of Falling Behind Target">
      <formula>NOT(ISERROR(SEARCH("In Danger of Falling Behind Target",G76)))</formula>
    </cfRule>
    <cfRule type="containsText" dxfId="3829" priority="5001" operator="containsText" text="On Track to be Achieved">
      <formula>NOT(ISERROR(SEARCH("On Track to be Achieved",G76)))</formula>
    </cfRule>
    <cfRule type="containsText" dxfId="3828" priority="5002" operator="containsText" text="Fully Achieved">
      <formula>NOT(ISERROR(SEARCH("Fully Achieved",G76)))</formula>
    </cfRule>
    <cfRule type="containsText" dxfId="3827" priority="5003" operator="containsText" text="Fully Achieved">
      <formula>NOT(ISERROR(SEARCH("Fully Achieved",G76)))</formula>
    </cfRule>
    <cfRule type="containsText" dxfId="3826" priority="5004" operator="containsText" text="Fully Achieved">
      <formula>NOT(ISERROR(SEARCH("Fully Achieved",G76)))</formula>
    </cfRule>
    <cfRule type="containsText" dxfId="3825" priority="5005" operator="containsText" text="Deferred">
      <formula>NOT(ISERROR(SEARCH("Deferred",G76)))</formula>
    </cfRule>
    <cfRule type="containsText" dxfId="3824" priority="5006" operator="containsText" text="Deleted">
      <formula>NOT(ISERROR(SEARCH("Deleted",G76)))</formula>
    </cfRule>
    <cfRule type="containsText" dxfId="3823" priority="5007" operator="containsText" text="In Danger of Falling Behind Target">
      <formula>NOT(ISERROR(SEARCH("In Danger of Falling Behind Target",G76)))</formula>
    </cfRule>
    <cfRule type="containsText" dxfId="3822" priority="5008" operator="containsText" text="Not yet due">
      <formula>NOT(ISERROR(SEARCH("Not yet due",G76)))</formula>
    </cfRule>
    <cfRule type="containsText" dxfId="3821" priority="5009" operator="containsText" text="Update not Provided">
      <formula>NOT(ISERROR(SEARCH("Update not Provided",G76)))</formula>
    </cfRule>
  </conditionalFormatting>
  <conditionalFormatting sqref="G86">
    <cfRule type="containsText" dxfId="3820" priority="4866" operator="containsText" text="On track to be achieved">
      <formula>NOT(ISERROR(SEARCH("On track to be achieved",G86)))</formula>
    </cfRule>
    <cfRule type="containsText" dxfId="3819" priority="4867" operator="containsText" text="Deferred">
      <formula>NOT(ISERROR(SEARCH("Deferred",G86)))</formula>
    </cfRule>
    <cfRule type="containsText" dxfId="3818" priority="4868" operator="containsText" text="Deleted">
      <formula>NOT(ISERROR(SEARCH("Deleted",G86)))</formula>
    </cfRule>
    <cfRule type="containsText" dxfId="3817" priority="4869" operator="containsText" text="In Danger of Falling Behind Target">
      <formula>NOT(ISERROR(SEARCH("In Danger of Falling Behind Target",G86)))</formula>
    </cfRule>
    <cfRule type="containsText" dxfId="3816" priority="4870" operator="containsText" text="Not yet due">
      <formula>NOT(ISERROR(SEARCH("Not yet due",G86)))</formula>
    </cfRule>
    <cfRule type="containsText" dxfId="3815" priority="4871" operator="containsText" text="Update not Provided">
      <formula>NOT(ISERROR(SEARCH("Update not Provided",G86)))</formula>
    </cfRule>
    <cfRule type="containsText" dxfId="3814" priority="4872" operator="containsText" text="Not yet due">
      <formula>NOT(ISERROR(SEARCH("Not yet due",G86)))</formula>
    </cfRule>
    <cfRule type="containsText" dxfId="3813" priority="4873" operator="containsText" text="Completed Behind Schedule">
      <formula>NOT(ISERROR(SEARCH("Completed Behind Schedule",G86)))</formula>
    </cfRule>
    <cfRule type="containsText" dxfId="3812" priority="4874" operator="containsText" text="Off Target">
      <formula>NOT(ISERROR(SEARCH("Off Target",G86)))</formula>
    </cfRule>
    <cfRule type="containsText" dxfId="3811" priority="4875" operator="containsText" text="On Track to be Achieved">
      <formula>NOT(ISERROR(SEARCH("On Track to be Achieved",G86)))</formula>
    </cfRule>
    <cfRule type="containsText" dxfId="3810" priority="4876" operator="containsText" text="Fully Achieved">
      <formula>NOT(ISERROR(SEARCH("Fully Achieved",G86)))</formula>
    </cfRule>
    <cfRule type="containsText" dxfId="3809" priority="4877" operator="containsText" text="Not yet due">
      <formula>NOT(ISERROR(SEARCH("Not yet due",G86)))</formula>
    </cfRule>
    <cfRule type="containsText" dxfId="3808" priority="4878" operator="containsText" text="Not Yet Due">
      <formula>NOT(ISERROR(SEARCH("Not Yet Due",G86)))</formula>
    </cfRule>
    <cfRule type="containsText" dxfId="3807" priority="4879" operator="containsText" text="Deferred">
      <formula>NOT(ISERROR(SEARCH("Deferred",G86)))</formula>
    </cfRule>
    <cfRule type="containsText" dxfId="3806" priority="4880" operator="containsText" text="Deleted">
      <formula>NOT(ISERROR(SEARCH("Deleted",G86)))</formula>
    </cfRule>
    <cfRule type="containsText" dxfId="3805" priority="4881" operator="containsText" text="In Danger of Falling Behind Target">
      <formula>NOT(ISERROR(SEARCH("In Danger of Falling Behind Target",G86)))</formula>
    </cfRule>
    <cfRule type="containsText" dxfId="3804" priority="4882" operator="containsText" text="Not yet due">
      <formula>NOT(ISERROR(SEARCH("Not yet due",G86)))</formula>
    </cfRule>
    <cfRule type="containsText" dxfId="3803" priority="4883" operator="containsText" text="Completed Behind Schedule">
      <formula>NOT(ISERROR(SEARCH("Completed Behind Schedule",G86)))</formula>
    </cfRule>
    <cfRule type="containsText" dxfId="3802" priority="4884" operator="containsText" text="Off Target">
      <formula>NOT(ISERROR(SEARCH("Off Target",G86)))</formula>
    </cfRule>
    <cfRule type="containsText" dxfId="3801" priority="4885" operator="containsText" text="In Danger of Falling Behind Target">
      <formula>NOT(ISERROR(SEARCH("In Danger of Falling Behind Target",G86)))</formula>
    </cfRule>
    <cfRule type="containsText" dxfId="3800" priority="4886" operator="containsText" text="On Track to be Achieved">
      <formula>NOT(ISERROR(SEARCH("On Track to be Achieved",G86)))</formula>
    </cfRule>
    <cfRule type="containsText" dxfId="3799" priority="4887" operator="containsText" text="Fully Achieved">
      <formula>NOT(ISERROR(SEARCH("Fully Achieved",G86)))</formula>
    </cfRule>
    <cfRule type="containsText" dxfId="3798" priority="4888" operator="containsText" text="Update not Provided">
      <formula>NOT(ISERROR(SEARCH("Update not Provided",G86)))</formula>
    </cfRule>
    <cfRule type="containsText" dxfId="3797" priority="4889" operator="containsText" text="Not yet due">
      <formula>NOT(ISERROR(SEARCH("Not yet due",G86)))</formula>
    </cfRule>
    <cfRule type="containsText" dxfId="3796" priority="4890" operator="containsText" text="Completed Behind Schedule">
      <formula>NOT(ISERROR(SEARCH("Completed Behind Schedule",G86)))</formula>
    </cfRule>
    <cfRule type="containsText" dxfId="3795" priority="4891" operator="containsText" text="Off Target">
      <formula>NOT(ISERROR(SEARCH("Off Target",G86)))</formula>
    </cfRule>
    <cfRule type="containsText" dxfId="3794" priority="4892" operator="containsText" text="In Danger of Falling Behind Target">
      <formula>NOT(ISERROR(SEARCH("In Danger of Falling Behind Target",G86)))</formula>
    </cfRule>
    <cfRule type="containsText" dxfId="3793" priority="4893" operator="containsText" text="On Track to be Achieved">
      <formula>NOT(ISERROR(SEARCH("On Track to be Achieved",G86)))</formula>
    </cfRule>
    <cfRule type="containsText" dxfId="3792" priority="4894" operator="containsText" text="Fully Achieved">
      <formula>NOT(ISERROR(SEARCH("Fully Achieved",G86)))</formula>
    </cfRule>
    <cfRule type="containsText" dxfId="3791" priority="4895" operator="containsText" text="Fully Achieved">
      <formula>NOT(ISERROR(SEARCH("Fully Achieved",G86)))</formula>
    </cfRule>
    <cfRule type="containsText" dxfId="3790" priority="4896" operator="containsText" text="Fully Achieved">
      <formula>NOT(ISERROR(SEARCH("Fully Achieved",G86)))</formula>
    </cfRule>
    <cfRule type="containsText" dxfId="3789" priority="4897" operator="containsText" text="Deferred">
      <formula>NOT(ISERROR(SEARCH("Deferred",G86)))</formula>
    </cfRule>
    <cfRule type="containsText" dxfId="3788" priority="4898" operator="containsText" text="Deleted">
      <formula>NOT(ISERROR(SEARCH("Deleted",G86)))</formula>
    </cfRule>
    <cfRule type="containsText" dxfId="3787" priority="4899" operator="containsText" text="In Danger of Falling Behind Target">
      <formula>NOT(ISERROR(SEARCH("In Danger of Falling Behind Target",G86)))</formula>
    </cfRule>
    <cfRule type="containsText" dxfId="3786" priority="4900" operator="containsText" text="Not yet due">
      <formula>NOT(ISERROR(SEARCH("Not yet due",G86)))</formula>
    </cfRule>
    <cfRule type="containsText" dxfId="3785" priority="4901" operator="containsText" text="Update not Provided">
      <formula>NOT(ISERROR(SEARCH("Update not Provided",G86)))</formula>
    </cfRule>
  </conditionalFormatting>
  <conditionalFormatting sqref="G89">
    <cfRule type="containsText" dxfId="3784" priority="4830" operator="containsText" text="On track to be achieved">
      <formula>NOT(ISERROR(SEARCH("On track to be achieved",G89)))</formula>
    </cfRule>
    <cfRule type="containsText" dxfId="3783" priority="4831" operator="containsText" text="Deferred">
      <formula>NOT(ISERROR(SEARCH("Deferred",G89)))</formula>
    </cfRule>
    <cfRule type="containsText" dxfId="3782" priority="4832" operator="containsText" text="Deleted">
      <formula>NOT(ISERROR(SEARCH("Deleted",G89)))</formula>
    </cfRule>
    <cfRule type="containsText" dxfId="3781" priority="4833" operator="containsText" text="In Danger of Falling Behind Target">
      <formula>NOT(ISERROR(SEARCH("In Danger of Falling Behind Target",G89)))</formula>
    </cfRule>
    <cfRule type="containsText" dxfId="3780" priority="4834" operator="containsText" text="Not yet due">
      <formula>NOT(ISERROR(SEARCH("Not yet due",G89)))</formula>
    </cfRule>
    <cfRule type="containsText" dxfId="3779" priority="4835" operator="containsText" text="Update not Provided">
      <formula>NOT(ISERROR(SEARCH("Update not Provided",G89)))</formula>
    </cfRule>
    <cfRule type="containsText" dxfId="3778" priority="4836" operator="containsText" text="Not yet due">
      <formula>NOT(ISERROR(SEARCH("Not yet due",G89)))</formula>
    </cfRule>
    <cfRule type="containsText" dxfId="3777" priority="4837" operator="containsText" text="Completed Behind Schedule">
      <formula>NOT(ISERROR(SEARCH("Completed Behind Schedule",G89)))</formula>
    </cfRule>
    <cfRule type="containsText" dxfId="3776" priority="4838" operator="containsText" text="Off Target">
      <formula>NOT(ISERROR(SEARCH("Off Target",G89)))</formula>
    </cfRule>
    <cfRule type="containsText" dxfId="3775" priority="4839" operator="containsText" text="On Track to be Achieved">
      <formula>NOT(ISERROR(SEARCH("On Track to be Achieved",G89)))</formula>
    </cfRule>
    <cfRule type="containsText" dxfId="3774" priority="4840" operator="containsText" text="Fully Achieved">
      <formula>NOT(ISERROR(SEARCH("Fully Achieved",G89)))</formula>
    </cfRule>
    <cfRule type="containsText" dxfId="3773" priority="4841" operator="containsText" text="Not yet due">
      <formula>NOT(ISERROR(SEARCH("Not yet due",G89)))</formula>
    </cfRule>
    <cfRule type="containsText" dxfId="3772" priority="4842" operator="containsText" text="Not Yet Due">
      <formula>NOT(ISERROR(SEARCH("Not Yet Due",G89)))</formula>
    </cfRule>
    <cfRule type="containsText" dxfId="3771" priority="4843" operator="containsText" text="Deferred">
      <formula>NOT(ISERROR(SEARCH("Deferred",G89)))</formula>
    </cfRule>
    <cfRule type="containsText" dxfId="3770" priority="4844" operator="containsText" text="Deleted">
      <formula>NOT(ISERROR(SEARCH("Deleted",G89)))</formula>
    </cfRule>
    <cfRule type="containsText" dxfId="3769" priority="4845" operator="containsText" text="In Danger of Falling Behind Target">
      <formula>NOT(ISERROR(SEARCH("In Danger of Falling Behind Target",G89)))</formula>
    </cfRule>
    <cfRule type="containsText" dxfId="3768" priority="4846" operator="containsText" text="Not yet due">
      <formula>NOT(ISERROR(SEARCH("Not yet due",G89)))</formula>
    </cfRule>
    <cfRule type="containsText" dxfId="3767" priority="4847" operator="containsText" text="Completed Behind Schedule">
      <formula>NOT(ISERROR(SEARCH("Completed Behind Schedule",G89)))</formula>
    </cfRule>
    <cfRule type="containsText" dxfId="3766" priority="4848" operator="containsText" text="Off Target">
      <formula>NOT(ISERROR(SEARCH("Off Target",G89)))</formula>
    </cfRule>
    <cfRule type="containsText" dxfId="3765" priority="4849" operator="containsText" text="In Danger of Falling Behind Target">
      <formula>NOT(ISERROR(SEARCH("In Danger of Falling Behind Target",G89)))</formula>
    </cfRule>
    <cfRule type="containsText" dxfId="3764" priority="4850" operator="containsText" text="On Track to be Achieved">
      <formula>NOT(ISERROR(SEARCH("On Track to be Achieved",G89)))</formula>
    </cfRule>
    <cfRule type="containsText" dxfId="3763" priority="4851" operator="containsText" text="Fully Achieved">
      <formula>NOT(ISERROR(SEARCH("Fully Achieved",G89)))</formula>
    </cfRule>
    <cfRule type="containsText" dxfId="3762" priority="4852" operator="containsText" text="Update not Provided">
      <formula>NOT(ISERROR(SEARCH("Update not Provided",G89)))</formula>
    </cfRule>
    <cfRule type="containsText" dxfId="3761" priority="4853" operator="containsText" text="Not yet due">
      <formula>NOT(ISERROR(SEARCH("Not yet due",G89)))</formula>
    </cfRule>
    <cfRule type="containsText" dxfId="3760" priority="4854" operator="containsText" text="Completed Behind Schedule">
      <formula>NOT(ISERROR(SEARCH("Completed Behind Schedule",G89)))</formula>
    </cfRule>
    <cfRule type="containsText" dxfId="3759" priority="4855" operator="containsText" text="Off Target">
      <formula>NOT(ISERROR(SEARCH("Off Target",G89)))</formula>
    </cfRule>
    <cfRule type="containsText" dxfId="3758" priority="4856" operator="containsText" text="In Danger of Falling Behind Target">
      <formula>NOT(ISERROR(SEARCH("In Danger of Falling Behind Target",G89)))</formula>
    </cfRule>
    <cfRule type="containsText" dxfId="3757" priority="4857" operator="containsText" text="On Track to be Achieved">
      <formula>NOT(ISERROR(SEARCH("On Track to be Achieved",G89)))</formula>
    </cfRule>
    <cfRule type="containsText" dxfId="3756" priority="4858" operator="containsText" text="Fully Achieved">
      <formula>NOT(ISERROR(SEARCH("Fully Achieved",G89)))</formula>
    </cfRule>
    <cfRule type="containsText" dxfId="3755" priority="4859" operator="containsText" text="Fully Achieved">
      <formula>NOT(ISERROR(SEARCH("Fully Achieved",G89)))</formula>
    </cfRule>
    <cfRule type="containsText" dxfId="3754" priority="4860" operator="containsText" text="Fully Achieved">
      <formula>NOT(ISERROR(SEARCH("Fully Achieved",G89)))</formula>
    </cfRule>
    <cfRule type="containsText" dxfId="3753" priority="4861" operator="containsText" text="Deferred">
      <formula>NOT(ISERROR(SEARCH("Deferred",G89)))</formula>
    </cfRule>
    <cfRule type="containsText" dxfId="3752" priority="4862" operator="containsText" text="Deleted">
      <formula>NOT(ISERROR(SEARCH("Deleted",G89)))</formula>
    </cfRule>
    <cfRule type="containsText" dxfId="3751" priority="4863" operator="containsText" text="In Danger of Falling Behind Target">
      <formula>NOT(ISERROR(SEARCH("In Danger of Falling Behind Target",G89)))</formula>
    </cfRule>
    <cfRule type="containsText" dxfId="3750" priority="4864" operator="containsText" text="Not yet due">
      <formula>NOT(ISERROR(SEARCH("Not yet due",G89)))</formula>
    </cfRule>
    <cfRule type="containsText" dxfId="3749" priority="4865" operator="containsText" text="Update not Provided">
      <formula>NOT(ISERROR(SEARCH("Update not Provided",G89)))</formula>
    </cfRule>
  </conditionalFormatting>
  <conditionalFormatting sqref="G101">
    <cfRule type="containsText" dxfId="3748" priority="4686" operator="containsText" text="On track to be achieved">
      <formula>NOT(ISERROR(SEARCH("On track to be achieved",G101)))</formula>
    </cfRule>
    <cfRule type="containsText" dxfId="3747" priority="4687" operator="containsText" text="Deferred">
      <formula>NOT(ISERROR(SEARCH("Deferred",G101)))</formula>
    </cfRule>
    <cfRule type="containsText" dxfId="3746" priority="4688" operator="containsText" text="Deleted">
      <formula>NOT(ISERROR(SEARCH("Deleted",G101)))</formula>
    </cfRule>
    <cfRule type="containsText" dxfId="3745" priority="4689" operator="containsText" text="In Danger of Falling Behind Target">
      <formula>NOT(ISERROR(SEARCH("In Danger of Falling Behind Target",G101)))</formula>
    </cfRule>
    <cfRule type="containsText" dxfId="3744" priority="4690" operator="containsText" text="Not yet due">
      <formula>NOT(ISERROR(SEARCH("Not yet due",G101)))</formula>
    </cfRule>
    <cfRule type="containsText" dxfId="3743" priority="4691" operator="containsText" text="Update not Provided">
      <formula>NOT(ISERROR(SEARCH("Update not Provided",G101)))</formula>
    </cfRule>
    <cfRule type="containsText" dxfId="3742" priority="4692" operator="containsText" text="Not yet due">
      <formula>NOT(ISERROR(SEARCH("Not yet due",G101)))</formula>
    </cfRule>
    <cfRule type="containsText" dxfId="3741" priority="4693" operator="containsText" text="Completed Behind Schedule">
      <formula>NOT(ISERROR(SEARCH("Completed Behind Schedule",G101)))</formula>
    </cfRule>
    <cfRule type="containsText" dxfId="3740" priority="4694" operator="containsText" text="Off Target">
      <formula>NOT(ISERROR(SEARCH("Off Target",G101)))</formula>
    </cfRule>
    <cfRule type="containsText" dxfId="3739" priority="4695" operator="containsText" text="On Track to be Achieved">
      <formula>NOT(ISERROR(SEARCH("On Track to be Achieved",G101)))</formula>
    </cfRule>
    <cfRule type="containsText" dxfId="3738" priority="4696" operator="containsText" text="Fully Achieved">
      <formula>NOT(ISERROR(SEARCH("Fully Achieved",G101)))</formula>
    </cfRule>
    <cfRule type="containsText" dxfId="3737" priority="4697" operator="containsText" text="Not yet due">
      <formula>NOT(ISERROR(SEARCH("Not yet due",G101)))</formula>
    </cfRule>
    <cfRule type="containsText" dxfId="3736" priority="4698" operator="containsText" text="Not Yet Due">
      <formula>NOT(ISERROR(SEARCH("Not Yet Due",G101)))</formula>
    </cfRule>
    <cfRule type="containsText" dxfId="3735" priority="4699" operator="containsText" text="Deferred">
      <formula>NOT(ISERROR(SEARCH("Deferred",G101)))</formula>
    </cfRule>
    <cfRule type="containsText" dxfId="3734" priority="4700" operator="containsText" text="Deleted">
      <formula>NOT(ISERROR(SEARCH("Deleted",G101)))</formula>
    </cfRule>
    <cfRule type="containsText" dxfId="3733" priority="4701" operator="containsText" text="In Danger of Falling Behind Target">
      <formula>NOT(ISERROR(SEARCH("In Danger of Falling Behind Target",G101)))</formula>
    </cfRule>
    <cfRule type="containsText" dxfId="3732" priority="4702" operator="containsText" text="Not yet due">
      <formula>NOT(ISERROR(SEARCH("Not yet due",G101)))</formula>
    </cfRule>
    <cfRule type="containsText" dxfId="3731" priority="4703" operator="containsText" text="Completed Behind Schedule">
      <formula>NOT(ISERROR(SEARCH("Completed Behind Schedule",G101)))</formula>
    </cfRule>
    <cfRule type="containsText" dxfId="3730" priority="4704" operator="containsText" text="Off Target">
      <formula>NOT(ISERROR(SEARCH("Off Target",G101)))</formula>
    </cfRule>
    <cfRule type="containsText" dxfId="3729" priority="4705" operator="containsText" text="In Danger of Falling Behind Target">
      <formula>NOT(ISERROR(SEARCH("In Danger of Falling Behind Target",G101)))</formula>
    </cfRule>
    <cfRule type="containsText" dxfId="3728" priority="4706" operator="containsText" text="On Track to be Achieved">
      <formula>NOT(ISERROR(SEARCH("On Track to be Achieved",G101)))</formula>
    </cfRule>
    <cfRule type="containsText" dxfId="3727" priority="4707" operator="containsText" text="Fully Achieved">
      <formula>NOT(ISERROR(SEARCH("Fully Achieved",G101)))</formula>
    </cfRule>
    <cfRule type="containsText" dxfId="3726" priority="4708" operator="containsText" text="Update not Provided">
      <formula>NOT(ISERROR(SEARCH("Update not Provided",G101)))</formula>
    </cfRule>
    <cfRule type="containsText" dxfId="3725" priority="4709" operator="containsText" text="Not yet due">
      <formula>NOT(ISERROR(SEARCH("Not yet due",G101)))</formula>
    </cfRule>
    <cfRule type="containsText" dxfId="3724" priority="4710" operator="containsText" text="Completed Behind Schedule">
      <formula>NOT(ISERROR(SEARCH("Completed Behind Schedule",G101)))</formula>
    </cfRule>
    <cfRule type="containsText" dxfId="3723" priority="4711" operator="containsText" text="Off Target">
      <formula>NOT(ISERROR(SEARCH("Off Target",G101)))</formula>
    </cfRule>
    <cfRule type="containsText" dxfId="3722" priority="4712" operator="containsText" text="In Danger of Falling Behind Target">
      <formula>NOT(ISERROR(SEARCH("In Danger of Falling Behind Target",G101)))</formula>
    </cfRule>
    <cfRule type="containsText" dxfId="3721" priority="4713" operator="containsText" text="On Track to be Achieved">
      <formula>NOT(ISERROR(SEARCH("On Track to be Achieved",G101)))</formula>
    </cfRule>
    <cfRule type="containsText" dxfId="3720" priority="4714" operator="containsText" text="Fully Achieved">
      <formula>NOT(ISERROR(SEARCH("Fully Achieved",G101)))</formula>
    </cfRule>
    <cfRule type="containsText" dxfId="3719" priority="4715" operator="containsText" text="Fully Achieved">
      <formula>NOT(ISERROR(SEARCH("Fully Achieved",G101)))</formula>
    </cfRule>
    <cfRule type="containsText" dxfId="3718" priority="4716" operator="containsText" text="Fully Achieved">
      <formula>NOT(ISERROR(SEARCH("Fully Achieved",G101)))</formula>
    </cfRule>
    <cfRule type="containsText" dxfId="3717" priority="4717" operator="containsText" text="Deferred">
      <formula>NOT(ISERROR(SEARCH("Deferred",G101)))</formula>
    </cfRule>
    <cfRule type="containsText" dxfId="3716" priority="4718" operator="containsText" text="Deleted">
      <formula>NOT(ISERROR(SEARCH("Deleted",G101)))</formula>
    </cfRule>
    <cfRule type="containsText" dxfId="3715" priority="4719" operator="containsText" text="In Danger of Falling Behind Target">
      <formula>NOT(ISERROR(SEARCH("In Danger of Falling Behind Target",G101)))</formula>
    </cfRule>
    <cfRule type="containsText" dxfId="3714" priority="4720" operator="containsText" text="Not yet due">
      <formula>NOT(ISERROR(SEARCH("Not yet due",G101)))</formula>
    </cfRule>
    <cfRule type="containsText" dxfId="3713" priority="4721" operator="containsText" text="Update not Provided">
      <formula>NOT(ISERROR(SEARCH("Update not Provided",G101)))</formula>
    </cfRule>
  </conditionalFormatting>
  <conditionalFormatting sqref="J1:J61 J63:J76 J78:J1048576">
    <cfRule type="containsText" dxfId="3712" priority="4612" operator="containsText" text="numerical outturn within 5% tolerance">
      <formula>NOT(ISERROR(SEARCH("numerical outturn within 5% tolerance",J1)))</formula>
    </cfRule>
    <cfRule type="containsText" dxfId="3711" priority="4613" operator="containsText" text="Target Partially Met">
      <formula>NOT(ISERROR(SEARCH("Target Partially Met",J1)))</formula>
    </cfRule>
  </conditionalFormatting>
  <conditionalFormatting sqref="I43">
    <cfRule type="containsText" dxfId="3710" priority="4180" operator="containsText" text="On track to be achieved">
      <formula>NOT(ISERROR(SEARCH("On track to be achieved",I43)))</formula>
    </cfRule>
    <cfRule type="containsText" dxfId="3709" priority="4181" operator="containsText" text="Deferred">
      <formula>NOT(ISERROR(SEARCH("Deferred",I43)))</formula>
    </cfRule>
    <cfRule type="containsText" dxfId="3708" priority="4182" operator="containsText" text="Deleted">
      <formula>NOT(ISERROR(SEARCH("Deleted",I43)))</formula>
    </cfRule>
    <cfRule type="containsText" dxfId="3707" priority="4183" operator="containsText" text="In Danger of Falling Behind Target">
      <formula>NOT(ISERROR(SEARCH("In Danger of Falling Behind Target",I43)))</formula>
    </cfRule>
    <cfRule type="containsText" dxfId="3706" priority="4184" operator="containsText" text="Not yet due">
      <formula>NOT(ISERROR(SEARCH("Not yet due",I43)))</formula>
    </cfRule>
    <cfRule type="containsText" dxfId="3705" priority="4185" operator="containsText" text="Update not Provided">
      <formula>NOT(ISERROR(SEARCH("Update not Provided",I43)))</formula>
    </cfRule>
    <cfRule type="containsText" dxfId="3704" priority="4186" operator="containsText" text="Not yet due">
      <formula>NOT(ISERROR(SEARCH("Not yet due",I43)))</formula>
    </cfRule>
    <cfRule type="containsText" dxfId="3703" priority="4187" operator="containsText" text="Completed Behind Schedule">
      <formula>NOT(ISERROR(SEARCH("Completed Behind Schedule",I43)))</formula>
    </cfRule>
    <cfRule type="containsText" dxfId="3702" priority="4188" operator="containsText" text="Off Target">
      <formula>NOT(ISERROR(SEARCH("Off Target",I43)))</formula>
    </cfRule>
    <cfRule type="containsText" dxfId="3701" priority="4189" operator="containsText" text="On Track to be Achieved">
      <formula>NOT(ISERROR(SEARCH("On Track to be Achieved",I43)))</formula>
    </cfRule>
    <cfRule type="containsText" dxfId="3700" priority="4190" operator="containsText" text="Fully Achieved">
      <formula>NOT(ISERROR(SEARCH("Fully Achieved",I43)))</formula>
    </cfRule>
    <cfRule type="containsText" dxfId="3699" priority="4191" operator="containsText" text="Not yet due">
      <formula>NOT(ISERROR(SEARCH("Not yet due",I43)))</formula>
    </cfRule>
    <cfRule type="containsText" dxfId="3698" priority="4192" operator="containsText" text="Not Yet Due">
      <formula>NOT(ISERROR(SEARCH("Not Yet Due",I43)))</formula>
    </cfRule>
    <cfRule type="containsText" dxfId="3697" priority="4193" operator="containsText" text="Deferred">
      <formula>NOT(ISERROR(SEARCH("Deferred",I43)))</formula>
    </cfRule>
    <cfRule type="containsText" dxfId="3696" priority="4194" operator="containsText" text="Deleted">
      <formula>NOT(ISERROR(SEARCH("Deleted",I43)))</formula>
    </cfRule>
    <cfRule type="containsText" dxfId="3695" priority="4195" operator="containsText" text="In Danger of Falling Behind Target">
      <formula>NOT(ISERROR(SEARCH("In Danger of Falling Behind Target",I43)))</formula>
    </cfRule>
    <cfRule type="containsText" dxfId="3694" priority="4196" operator="containsText" text="Not yet due">
      <formula>NOT(ISERROR(SEARCH("Not yet due",I43)))</formula>
    </cfRule>
    <cfRule type="containsText" dxfId="3693" priority="4197" operator="containsText" text="Completed Behind Schedule">
      <formula>NOT(ISERROR(SEARCH("Completed Behind Schedule",I43)))</formula>
    </cfRule>
    <cfRule type="containsText" dxfId="3692" priority="4198" operator="containsText" text="Off Target">
      <formula>NOT(ISERROR(SEARCH("Off Target",I43)))</formula>
    </cfRule>
    <cfRule type="containsText" dxfId="3691" priority="4199" operator="containsText" text="In Danger of Falling Behind Target">
      <formula>NOT(ISERROR(SEARCH("In Danger of Falling Behind Target",I43)))</formula>
    </cfRule>
    <cfRule type="containsText" dxfId="3690" priority="4200" operator="containsText" text="On Track to be Achieved">
      <formula>NOT(ISERROR(SEARCH("On Track to be Achieved",I43)))</formula>
    </cfRule>
    <cfRule type="containsText" dxfId="3689" priority="4201" operator="containsText" text="Fully Achieved">
      <formula>NOT(ISERROR(SEARCH("Fully Achieved",I43)))</formula>
    </cfRule>
    <cfRule type="containsText" dxfId="3688" priority="4202" operator="containsText" text="Update not Provided">
      <formula>NOT(ISERROR(SEARCH("Update not Provided",I43)))</formula>
    </cfRule>
    <cfRule type="containsText" dxfId="3687" priority="4203" operator="containsText" text="Not yet due">
      <formula>NOT(ISERROR(SEARCH("Not yet due",I43)))</formula>
    </cfRule>
    <cfRule type="containsText" dxfId="3686" priority="4204" operator="containsText" text="Completed Behind Schedule">
      <formula>NOT(ISERROR(SEARCH("Completed Behind Schedule",I43)))</formula>
    </cfRule>
    <cfRule type="containsText" dxfId="3685" priority="4205" operator="containsText" text="Off Target">
      <formula>NOT(ISERROR(SEARCH("Off Target",I43)))</formula>
    </cfRule>
    <cfRule type="containsText" dxfId="3684" priority="4206" operator="containsText" text="In Danger of Falling Behind Target">
      <formula>NOT(ISERROR(SEARCH("In Danger of Falling Behind Target",I43)))</formula>
    </cfRule>
    <cfRule type="containsText" dxfId="3683" priority="4207" operator="containsText" text="On Track to be Achieved">
      <formula>NOT(ISERROR(SEARCH("On Track to be Achieved",I43)))</formula>
    </cfRule>
    <cfRule type="containsText" dxfId="3682" priority="4208" operator="containsText" text="Fully Achieved">
      <formula>NOT(ISERROR(SEARCH("Fully Achieved",I43)))</formula>
    </cfRule>
    <cfRule type="containsText" dxfId="3681" priority="4209" operator="containsText" text="Fully Achieved">
      <formula>NOT(ISERROR(SEARCH("Fully Achieved",I43)))</formula>
    </cfRule>
    <cfRule type="containsText" dxfId="3680" priority="4210" operator="containsText" text="Fully Achieved">
      <formula>NOT(ISERROR(SEARCH("Fully Achieved",I43)))</formula>
    </cfRule>
    <cfRule type="containsText" dxfId="3679" priority="4211" operator="containsText" text="Deferred">
      <formula>NOT(ISERROR(SEARCH("Deferred",I43)))</formula>
    </cfRule>
    <cfRule type="containsText" dxfId="3678" priority="4212" operator="containsText" text="Deleted">
      <formula>NOT(ISERROR(SEARCH("Deleted",I43)))</formula>
    </cfRule>
    <cfRule type="containsText" dxfId="3677" priority="4213" operator="containsText" text="In Danger of Falling Behind Target">
      <formula>NOT(ISERROR(SEARCH("In Danger of Falling Behind Target",I43)))</formula>
    </cfRule>
    <cfRule type="containsText" dxfId="3676" priority="4214" operator="containsText" text="Not yet due">
      <formula>NOT(ISERROR(SEARCH("Not yet due",I43)))</formula>
    </cfRule>
    <cfRule type="containsText" dxfId="3675" priority="4215" operator="containsText" text="Update not Provided">
      <formula>NOT(ISERROR(SEARCH("Update not Provided",I43)))</formula>
    </cfRule>
  </conditionalFormatting>
  <conditionalFormatting sqref="I51">
    <cfRule type="containsText" dxfId="3674" priority="4108" operator="containsText" text="On track to be achieved">
      <formula>NOT(ISERROR(SEARCH("On track to be achieved",I51)))</formula>
    </cfRule>
    <cfRule type="containsText" dxfId="3673" priority="4109" operator="containsText" text="Deferred">
      <formula>NOT(ISERROR(SEARCH("Deferred",I51)))</formula>
    </cfRule>
    <cfRule type="containsText" dxfId="3672" priority="4110" operator="containsText" text="Deleted">
      <formula>NOT(ISERROR(SEARCH("Deleted",I51)))</formula>
    </cfRule>
    <cfRule type="containsText" dxfId="3671" priority="4111" operator="containsText" text="In Danger of Falling Behind Target">
      <formula>NOT(ISERROR(SEARCH("In Danger of Falling Behind Target",I51)))</formula>
    </cfRule>
    <cfRule type="containsText" dxfId="3670" priority="4112" operator="containsText" text="Not yet due">
      <formula>NOT(ISERROR(SEARCH("Not yet due",I51)))</formula>
    </cfRule>
    <cfRule type="containsText" dxfId="3669" priority="4113" operator="containsText" text="Update not Provided">
      <formula>NOT(ISERROR(SEARCH("Update not Provided",I51)))</formula>
    </cfRule>
    <cfRule type="containsText" dxfId="3668" priority="4114" operator="containsText" text="Not yet due">
      <formula>NOT(ISERROR(SEARCH("Not yet due",I51)))</formula>
    </cfRule>
    <cfRule type="containsText" dxfId="3667" priority="4115" operator="containsText" text="Completed Behind Schedule">
      <formula>NOT(ISERROR(SEARCH("Completed Behind Schedule",I51)))</formula>
    </cfRule>
    <cfRule type="containsText" dxfId="3666" priority="4116" operator="containsText" text="Off Target">
      <formula>NOT(ISERROR(SEARCH("Off Target",I51)))</formula>
    </cfRule>
    <cfRule type="containsText" dxfId="3665" priority="4117" operator="containsText" text="On Track to be Achieved">
      <formula>NOT(ISERROR(SEARCH("On Track to be Achieved",I51)))</formula>
    </cfRule>
    <cfRule type="containsText" dxfId="3664" priority="4118" operator="containsText" text="Fully Achieved">
      <formula>NOT(ISERROR(SEARCH("Fully Achieved",I51)))</formula>
    </cfRule>
    <cfRule type="containsText" dxfId="3663" priority="4119" operator="containsText" text="Not yet due">
      <formula>NOT(ISERROR(SEARCH("Not yet due",I51)))</formula>
    </cfRule>
    <cfRule type="containsText" dxfId="3662" priority="4120" operator="containsText" text="Not Yet Due">
      <formula>NOT(ISERROR(SEARCH("Not Yet Due",I51)))</formula>
    </cfRule>
    <cfRule type="containsText" dxfId="3661" priority="4121" operator="containsText" text="Deferred">
      <formula>NOT(ISERROR(SEARCH("Deferred",I51)))</formula>
    </cfRule>
    <cfRule type="containsText" dxfId="3660" priority="4122" operator="containsText" text="Deleted">
      <formula>NOT(ISERROR(SEARCH("Deleted",I51)))</formula>
    </cfRule>
    <cfRule type="containsText" dxfId="3659" priority="4123" operator="containsText" text="In Danger of Falling Behind Target">
      <formula>NOT(ISERROR(SEARCH("In Danger of Falling Behind Target",I51)))</formula>
    </cfRule>
    <cfRule type="containsText" dxfId="3658" priority="4124" operator="containsText" text="Not yet due">
      <formula>NOT(ISERROR(SEARCH("Not yet due",I51)))</formula>
    </cfRule>
    <cfRule type="containsText" dxfId="3657" priority="4125" operator="containsText" text="Completed Behind Schedule">
      <formula>NOT(ISERROR(SEARCH("Completed Behind Schedule",I51)))</formula>
    </cfRule>
    <cfRule type="containsText" dxfId="3656" priority="4126" operator="containsText" text="Off Target">
      <formula>NOT(ISERROR(SEARCH("Off Target",I51)))</formula>
    </cfRule>
    <cfRule type="containsText" dxfId="3655" priority="4127" operator="containsText" text="In Danger of Falling Behind Target">
      <formula>NOT(ISERROR(SEARCH("In Danger of Falling Behind Target",I51)))</formula>
    </cfRule>
    <cfRule type="containsText" dxfId="3654" priority="4128" operator="containsText" text="On Track to be Achieved">
      <formula>NOT(ISERROR(SEARCH("On Track to be Achieved",I51)))</formula>
    </cfRule>
    <cfRule type="containsText" dxfId="3653" priority="4129" operator="containsText" text="Fully Achieved">
      <formula>NOT(ISERROR(SEARCH("Fully Achieved",I51)))</formula>
    </cfRule>
    <cfRule type="containsText" dxfId="3652" priority="4130" operator="containsText" text="Update not Provided">
      <formula>NOT(ISERROR(SEARCH("Update not Provided",I51)))</formula>
    </cfRule>
    <cfRule type="containsText" dxfId="3651" priority="4131" operator="containsText" text="Not yet due">
      <formula>NOT(ISERROR(SEARCH("Not yet due",I51)))</formula>
    </cfRule>
    <cfRule type="containsText" dxfId="3650" priority="4132" operator="containsText" text="Completed Behind Schedule">
      <formula>NOT(ISERROR(SEARCH("Completed Behind Schedule",I51)))</formula>
    </cfRule>
    <cfRule type="containsText" dxfId="3649" priority="4133" operator="containsText" text="Off Target">
      <formula>NOT(ISERROR(SEARCH("Off Target",I51)))</formula>
    </cfRule>
    <cfRule type="containsText" dxfId="3648" priority="4134" operator="containsText" text="In Danger of Falling Behind Target">
      <formula>NOT(ISERROR(SEARCH("In Danger of Falling Behind Target",I51)))</formula>
    </cfRule>
    <cfRule type="containsText" dxfId="3647" priority="4135" operator="containsText" text="On Track to be Achieved">
      <formula>NOT(ISERROR(SEARCH("On Track to be Achieved",I51)))</formula>
    </cfRule>
    <cfRule type="containsText" dxfId="3646" priority="4136" operator="containsText" text="Fully Achieved">
      <formula>NOT(ISERROR(SEARCH("Fully Achieved",I51)))</formula>
    </cfRule>
    <cfRule type="containsText" dxfId="3645" priority="4137" operator="containsText" text="Fully Achieved">
      <formula>NOT(ISERROR(SEARCH("Fully Achieved",I51)))</formula>
    </cfRule>
    <cfRule type="containsText" dxfId="3644" priority="4138" operator="containsText" text="Fully Achieved">
      <formula>NOT(ISERROR(SEARCH("Fully Achieved",I51)))</formula>
    </cfRule>
    <cfRule type="containsText" dxfId="3643" priority="4139" operator="containsText" text="Deferred">
      <formula>NOT(ISERROR(SEARCH("Deferred",I51)))</formula>
    </cfRule>
    <cfRule type="containsText" dxfId="3642" priority="4140" operator="containsText" text="Deleted">
      <formula>NOT(ISERROR(SEARCH("Deleted",I51)))</formula>
    </cfRule>
    <cfRule type="containsText" dxfId="3641" priority="4141" operator="containsText" text="In Danger of Falling Behind Target">
      <formula>NOT(ISERROR(SEARCH("In Danger of Falling Behind Target",I51)))</formula>
    </cfRule>
    <cfRule type="containsText" dxfId="3640" priority="4142" operator="containsText" text="Not yet due">
      <formula>NOT(ISERROR(SEARCH("Not yet due",I51)))</formula>
    </cfRule>
    <cfRule type="containsText" dxfId="3639" priority="4143" operator="containsText" text="Update not Provided">
      <formula>NOT(ISERROR(SEARCH("Update not Provided",I51)))</formula>
    </cfRule>
  </conditionalFormatting>
  <conditionalFormatting sqref="I63">
    <cfRule type="containsText" dxfId="3638" priority="4036" operator="containsText" text="On track to be achieved">
      <formula>NOT(ISERROR(SEARCH("On track to be achieved",I63)))</formula>
    </cfRule>
    <cfRule type="containsText" dxfId="3637" priority="4037" operator="containsText" text="Deferred">
      <formula>NOT(ISERROR(SEARCH("Deferred",I63)))</formula>
    </cfRule>
    <cfRule type="containsText" dxfId="3636" priority="4038" operator="containsText" text="Deleted">
      <formula>NOT(ISERROR(SEARCH("Deleted",I63)))</formula>
    </cfRule>
    <cfRule type="containsText" dxfId="3635" priority="4039" operator="containsText" text="In Danger of Falling Behind Target">
      <formula>NOT(ISERROR(SEARCH("In Danger of Falling Behind Target",I63)))</formula>
    </cfRule>
    <cfRule type="containsText" dxfId="3634" priority="4040" operator="containsText" text="Not yet due">
      <formula>NOT(ISERROR(SEARCH("Not yet due",I63)))</formula>
    </cfRule>
    <cfRule type="containsText" dxfId="3633" priority="4041" operator="containsText" text="Update not Provided">
      <formula>NOT(ISERROR(SEARCH("Update not Provided",I63)))</formula>
    </cfRule>
    <cfRule type="containsText" dxfId="3632" priority="4042" operator="containsText" text="Not yet due">
      <formula>NOT(ISERROR(SEARCH("Not yet due",I63)))</formula>
    </cfRule>
    <cfRule type="containsText" dxfId="3631" priority="4043" operator="containsText" text="Completed Behind Schedule">
      <formula>NOT(ISERROR(SEARCH("Completed Behind Schedule",I63)))</formula>
    </cfRule>
    <cfRule type="containsText" dxfId="3630" priority="4044" operator="containsText" text="Off Target">
      <formula>NOT(ISERROR(SEARCH("Off Target",I63)))</formula>
    </cfRule>
    <cfRule type="containsText" dxfId="3629" priority="4045" operator="containsText" text="On Track to be Achieved">
      <formula>NOT(ISERROR(SEARCH("On Track to be Achieved",I63)))</formula>
    </cfRule>
    <cfRule type="containsText" dxfId="3628" priority="4046" operator="containsText" text="Fully Achieved">
      <formula>NOT(ISERROR(SEARCH("Fully Achieved",I63)))</formula>
    </cfRule>
    <cfRule type="containsText" dxfId="3627" priority="4047" operator="containsText" text="Not yet due">
      <formula>NOT(ISERROR(SEARCH("Not yet due",I63)))</formula>
    </cfRule>
    <cfRule type="containsText" dxfId="3626" priority="4048" operator="containsText" text="Not Yet Due">
      <formula>NOT(ISERROR(SEARCH("Not Yet Due",I63)))</formula>
    </cfRule>
    <cfRule type="containsText" dxfId="3625" priority="4049" operator="containsText" text="Deferred">
      <formula>NOT(ISERROR(SEARCH("Deferred",I63)))</formula>
    </cfRule>
    <cfRule type="containsText" dxfId="3624" priority="4050" operator="containsText" text="Deleted">
      <formula>NOT(ISERROR(SEARCH("Deleted",I63)))</formula>
    </cfRule>
    <cfRule type="containsText" dxfId="3623" priority="4051" operator="containsText" text="In Danger of Falling Behind Target">
      <formula>NOT(ISERROR(SEARCH("In Danger of Falling Behind Target",I63)))</formula>
    </cfRule>
    <cfRule type="containsText" dxfId="3622" priority="4052" operator="containsText" text="Not yet due">
      <formula>NOT(ISERROR(SEARCH("Not yet due",I63)))</formula>
    </cfRule>
    <cfRule type="containsText" dxfId="3621" priority="4053" operator="containsText" text="Completed Behind Schedule">
      <formula>NOT(ISERROR(SEARCH("Completed Behind Schedule",I63)))</formula>
    </cfRule>
    <cfRule type="containsText" dxfId="3620" priority="4054" operator="containsText" text="Off Target">
      <formula>NOT(ISERROR(SEARCH("Off Target",I63)))</formula>
    </cfRule>
    <cfRule type="containsText" dxfId="3619" priority="4055" operator="containsText" text="In Danger of Falling Behind Target">
      <formula>NOT(ISERROR(SEARCH("In Danger of Falling Behind Target",I63)))</formula>
    </cfRule>
    <cfRule type="containsText" dxfId="3618" priority="4056" operator="containsText" text="On Track to be Achieved">
      <formula>NOT(ISERROR(SEARCH("On Track to be Achieved",I63)))</formula>
    </cfRule>
    <cfRule type="containsText" dxfId="3617" priority="4057" operator="containsText" text="Fully Achieved">
      <formula>NOT(ISERROR(SEARCH("Fully Achieved",I63)))</formula>
    </cfRule>
    <cfRule type="containsText" dxfId="3616" priority="4058" operator="containsText" text="Update not Provided">
      <formula>NOT(ISERROR(SEARCH("Update not Provided",I63)))</formula>
    </cfRule>
    <cfRule type="containsText" dxfId="3615" priority="4059" operator="containsText" text="Not yet due">
      <formula>NOT(ISERROR(SEARCH("Not yet due",I63)))</formula>
    </cfRule>
    <cfRule type="containsText" dxfId="3614" priority="4060" operator="containsText" text="Completed Behind Schedule">
      <formula>NOT(ISERROR(SEARCH("Completed Behind Schedule",I63)))</formula>
    </cfRule>
    <cfRule type="containsText" dxfId="3613" priority="4061" operator="containsText" text="Off Target">
      <formula>NOT(ISERROR(SEARCH("Off Target",I63)))</formula>
    </cfRule>
    <cfRule type="containsText" dxfId="3612" priority="4062" operator="containsText" text="In Danger of Falling Behind Target">
      <formula>NOT(ISERROR(SEARCH("In Danger of Falling Behind Target",I63)))</formula>
    </cfRule>
    <cfRule type="containsText" dxfId="3611" priority="4063" operator="containsText" text="On Track to be Achieved">
      <formula>NOT(ISERROR(SEARCH("On Track to be Achieved",I63)))</formula>
    </cfRule>
    <cfRule type="containsText" dxfId="3610" priority="4064" operator="containsText" text="Fully Achieved">
      <formula>NOT(ISERROR(SEARCH("Fully Achieved",I63)))</formula>
    </cfRule>
    <cfRule type="containsText" dxfId="3609" priority="4065" operator="containsText" text="Fully Achieved">
      <formula>NOT(ISERROR(SEARCH("Fully Achieved",I63)))</formula>
    </cfRule>
    <cfRule type="containsText" dxfId="3608" priority="4066" operator="containsText" text="Fully Achieved">
      <formula>NOT(ISERROR(SEARCH("Fully Achieved",I63)))</formula>
    </cfRule>
    <cfRule type="containsText" dxfId="3607" priority="4067" operator="containsText" text="Deferred">
      <formula>NOT(ISERROR(SEARCH("Deferred",I63)))</formula>
    </cfRule>
    <cfRule type="containsText" dxfId="3606" priority="4068" operator="containsText" text="Deleted">
      <formula>NOT(ISERROR(SEARCH("Deleted",I63)))</formula>
    </cfRule>
    <cfRule type="containsText" dxfId="3605" priority="4069" operator="containsText" text="In Danger of Falling Behind Target">
      <formula>NOT(ISERROR(SEARCH("In Danger of Falling Behind Target",I63)))</formula>
    </cfRule>
    <cfRule type="containsText" dxfId="3604" priority="4070" operator="containsText" text="Not yet due">
      <formula>NOT(ISERROR(SEARCH("Not yet due",I63)))</formula>
    </cfRule>
    <cfRule type="containsText" dxfId="3603" priority="4071" operator="containsText" text="Update not Provided">
      <formula>NOT(ISERROR(SEARCH("Update not Provided",I63)))</formula>
    </cfRule>
  </conditionalFormatting>
  <conditionalFormatting sqref="I71:I73">
    <cfRule type="containsText" dxfId="3602" priority="4000" operator="containsText" text="On track to be achieved">
      <formula>NOT(ISERROR(SEARCH("On track to be achieved",I71)))</formula>
    </cfRule>
    <cfRule type="containsText" dxfId="3601" priority="4001" operator="containsText" text="Deferred">
      <formula>NOT(ISERROR(SEARCH("Deferred",I71)))</formula>
    </cfRule>
    <cfRule type="containsText" dxfId="3600" priority="4002" operator="containsText" text="Deleted">
      <formula>NOT(ISERROR(SEARCH("Deleted",I71)))</formula>
    </cfRule>
    <cfRule type="containsText" dxfId="3599" priority="4003" operator="containsText" text="In Danger of Falling Behind Target">
      <formula>NOT(ISERROR(SEARCH("In Danger of Falling Behind Target",I71)))</formula>
    </cfRule>
    <cfRule type="containsText" dxfId="3598" priority="4004" operator="containsText" text="Not yet due">
      <formula>NOT(ISERROR(SEARCH("Not yet due",I71)))</formula>
    </cfRule>
    <cfRule type="containsText" dxfId="3597" priority="4005" operator="containsText" text="Update not Provided">
      <formula>NOT(ISERROR(SEARCH("Update not Provided",I71)))</formula>
    </cfRule>
    <cfRule type="containsText" dxfId="3596" priority="4006" operator="containsText" text="Not yet due">
      <formula>NOT(ISERROR(SEARCH("Not yet due",I71)))</formula>
    </cfRule>
    <cfRule type="containsText" dxfId="3595" priority="4007" operator="containsText" text="Completed Behind Schedule">
      <formula>NOT(ISERROR(SEARCH("Completed Behind Schedule",I71)))</formula>
    </cfRule>
    <cfRule type="containsText" dxfId="3594" priority="4008" operator="containsText" text="Off Target">
      <formula>NOT(ISERROR(SEARCH("Off Target",I71)))</formula>
    </cfRule>
    <cfRule type="containsText" dxfId="3593" priority="4009" operator="containsText" text="On Track to be Achieved">
      <formula>NOT(ISERROR(SEARCH("On Track to be Achieved",I71)))</formula>
    </cfRule>
    <cfRule type="containsText" dxfId="3592" priority="4010" operator="containsText" text="Fully Achieved">
      <formula>NOT(ISERROR(SEARCH("Fully Achieved",I71)))</formula>
    </cfRule>
    <cfRule type="containsText" dxfId="3591" priority="4011" operator="containsText" text="Not yet due">
      <formula>NOT(ISERROR(SEARCH("Not yet due",I71)))</formula>
    </cfRule>
    <cfRule type="containsText" dxfId="3590" priority="4012" operator="containsText" text="Not Yet Due">
      <formula>NOT(ISERROR(SEARCH("Not Yet Due",I71)))</formula>
    </cfRule>
    <cfRule type="containsText" dxfId="3589" priority="4013" operator="containsText" text="Deferred">
      <formula>NOT(ISERROR(SEARCH("Deferred",I71)))</formula>
    </cfRule>
    <cfRule type="containsText" dxfId="3588" priority="4014" operator="containsText" text="Deleted">
      <formula>NOT(ISERROR(SEARCH("Deleted",I71)))</formula>
    </cfRule>
    <cfRule type="containsText" dxfId="3587" priority="4015" operator="containsText" text="In Danger of Falling Behind Target">
      <formula>NOT(ISERROR(SEARCH("In Danger of Falling Behind Target",I71)))</formula>
    </cfRule>
    <cfRule type="containsText" dxfId="3586" priority="4016" operator="containsText" text="Not yet due">
      <formula>NOT(ISERROR(SEARCH("Not yet due",I71)))</formula>
    </cfRule>
    <cfRule type="containsText" dxfId="3585" priority="4017" operator="containsText" text="Completed Behind Schedule">
      <formula>NOT(ISERROR(SEARCH("Completed Behind Schedule",I71)))</formula>
    </cfRule>
    <cfRule type="containsText" dxfId="3584" priority="4018" operator="containsText" text="Off Target">
      <formula>NOT(ISERROR(SEARCH("Off Target",I71)))</formula>
    </cfRule>
    <cfRule type="containsText" dxfId="3583" priority="4019" operator="containsText" text="In Danger of Falling Behind Target">
      <formula>NOT(ISERROR(SEARCH("In Danger of Falling Behind Target",I71)))</formula>
    </cfRule>
    <cfRule type="containsText" dxfId="3582" priority="4020" operator="containsText" text="On Track to be Achieved">
      <formula>NOT(ISERROR(SEARCH("On Track to be Achieved",I71)))</formula>
    </cfRule>
    <cfRule type="containsText" dxfId="3581" priority="4021" operator="containsText" text="Fully Achieved">
      <formula>NOT(ISERROR(SEARCH("Fully Achieved",I71)))</formula>
    </cfRule>
    <cfRule type="containsText" dxfId="3580" priority="4022" operator="containsText" text="Update not Provided">
      <formula>NOT(ISERROR(SEARCH("Update not Provided",I71)))</formula>
    </cfRule>
    <cfRule type="containsText" dxfId="3579" priority="4023" operator="containsText" text="Not yet due">
      <formula>NOT(ISERROR(SEARCH("Not yet due",I71)))</formula>
    </cfRule>
    <cfRule type="containsText" dxfId="3578" priority="4024" operator="containsText" text="Completed Behind Schedule">
      <formula>NOT(ISERROR(SEARCH("Completed Behind Schedule",I71)))</formula>
    </cfRule>
    <cfRule type="containsText" dxfId="3577" priority="4025" operator="containsText" text="Off Target">
      <formula>NOT(ISERROR(SEARCH("Off Target",I71)))</formula>
    </cfRule>
    <cfRule type="containsText" dxfId="3576" priority="4026" operator="containsText" text="In Danger of Falling Behind Target">
      <formula>NOT(ISERROR(SEARCH("In Danger of Falling Behind Target",I71)))</formula>
    </cfRule>
    <cfRule type="containsText" dxfId="3575" priority="4027" operator="containsText" text="On Track to be Achieved">
      <formula>NOT(ISERROR(SEARCH("On Track to be Achieved",I71)))</formula>
    </cfRule>
    <cfRule type="containsText" dxfId="3574" priority="4028" operator="containsText" text="Fully Achieved">
      <formula>NOT(ISERROR(SEARCH("Fully Achieved",I71)))</formula>
    </cfRule>
    <cfRule type="containsText" dxfId="3573" priority="4029" operator="containsText" text="Fully Achieved">
      <formula>NOT(ISERROR(SEARCH("Fully Achieved",I71)))</formula>
    </cfRule>
    <cfRule type="containsText" dxfId="3572" priority="4030" operator="containsText" text="Fully Achieved">
      <formula>NOT(ISERROR(SEARCH("Fully Achieved",I71)))</formula>
    </cfRule>
    <cfRule type="containsText" dxfId="3571" priority="4031" operator="containsText" text="Deferred">
      <formula>NOT(ISERROR(SEARCH("Deferred",I71)))</formula>
    </cfRule>
    <cfRule type="containsText" dxfId="3570" priority="4032" operator="containsText" text="Deleted">
      <formula>NOT(ISERROR(SEARCH("Deleted",I71)))</formula>
    </cfRule>
    <cfRule type="containsText" dxfId="3569" priority="4033" operator="containsText" text="In Danger of Falling Behind Target">
      <formula>NOT(ISERROR(SEARCH("In Danger of Falling Behind Target",I71)))</formula>
    </cfRule>
    <cfRule type="containsText" dxfId="3568" priority="4034" operator="containsText" text="Not yet due">
      <formula>NOT(ISERROR(SEARCH("Not yet due",I71)))</formula>
    </cfRule>
    <cfRule type="containsText" dxfId="3567" priority="4035" operator="containsText" text="Update not Provided">
      <formula>NOT(ISERROR(SEARCH("Update not Provided",I71)))</formula>
    </cfRule>
  </conditionalFormatting>
  <conditionalFormatting sqref="I86">
    <cfRule type="containsText" dxfId="3566" priority="3892" operator="containsText" text="On track to be achieved">
      <formula>NOT(ISERROR(SEARCH("On track to be achieved",I86)))</formula>
    </cfRule>
    <cfRule type="containsText" dxfId="3565" priority="3893" operator="containsText" text="Deferred">
      <formula>NOT(ISERROR(SEARCH("Deferred",I86)))</formula>
    </cfRule>
    <cfRule type="containsText" dxfId="3564" priority="3894" operator="containsText" text="Deleted">
      <formula>NOT(ISERROR(SEARCH("Deleted",I86)))</formula>
    </cfRule>
    <cfRule type="containsText" dxfId="3563" priority="3895" operator="containsText" text="In Danger of Falling Behind Target">
      <formula>NOT(ISERROR(SEARCH("In Danger of Falling Behind Target",I86)))</formula>
    </cfRule>
    <cfRule type="containsText" dxfId="3562" priority="3896" operator="containsText" text="Not yet due">
      <formula>NOT(ISERROR(SEARCH("Not yet due",I86)))</formula>
    </cfRule>
    <cfRule type="containsText" dxfId="3561" priority="3897" operator="containsText" text="Update not Provided">
      <formula>NOT(ISERROR(SEARCH("Update not Provided",I86)))</formula>
    </cfRule>
    <cfRule type="containsText" dxfId="3560" priority="3898" operator="containsText" text="Not yet due">
      <formula>NOT(ISERROR(SEARCH("Not yet due",I86)))</formula>
    </cfRule>
    <cfRule type="containsText" dxfId="3559" priority="3899" operator="containsText" text="Completed Behind Schedule">
      <formula>NOT(ISERROR(SEARCH("Completed Behind Schedule",I86)))</formula>
    </cfRule>
    <cfRule type="containsText" dxfId="3558" priority="3900" operator="containsText" text="Off Target">
      <formula>NOT(ISERROR(SEARCH("Off Target",I86)))</formula>
    </cfRule>
    <cfRule type="containsText" dxfId="3557" priority="3901" operator="containsText" text="On Track to be Achieved">
      <formula>NOT(ISERROR(SEARCH("On Track to be Achieved",I86)))</formula>
    </cfRule>
    <cfRule type="containsText" dxfId="3556" priority="3902" operator="containsText" text="Fully Achieved">
      <formula>NOT(ISERROR(SEARCH("Fully Achieved",I86)))</formula>
    </cfRule>
    <cfRule type="containsText" dxfId="3555" priority="3903" operator="containsText" text="Not yet due">
      <formula>NOT(ISERROR(SEARCH("Not yet due",I86)))</formula>
    </cfRule>
    <cfRule type="containsText" dxfId="3554" priority="3904" operator="containsText" text="Not Yet Due">
      <formula>NOT(ISERROR(SEARCH("Not Yet Due",I86)))</formula>
    </cfRule>
    <cfRule type="containsText" dxfId="3553" priority="3905" operator="containsText" text="Deferred">
      <formula>NOT(ISERROR(SEARCH("Deferred",I86)))</formula>
    </cfRule>
    <cfRule type="containsText" dxfId="3552" priority="3906" operator="containsText" text="Deleted">
      <formula>NOT(ISERROR(SEARCH("Deleted",I86)))</formula>
    </cfRule>
    <cfRule type="containsText" dxfId="3551" priority="3907" operator="containsText" text="In Danger of Falling Behind Target">
      <formula>NOT(ISERROR(SEARCH("In Danger of Falling Behind Target",I86)))</formula>
    </cfRule>
    <cfRule type="containsText" dxfId="3550" priority="3908" operator="containsText" text="Not yet due">
      <formula>NOT(ISERROR(SEARCH("Not yet due",I86)))</formula>
    </cfRule>
    <cfRule type="containsText" dxfId="3549" priority="3909" operator="containsText" text="Completed Behind Schedule">
      <formula>NOT(ISERROR(SEARCH("Completed Behind Schedule",I86)))</formula>
    </cfRule>
    <cfRule type="containsText" dxfId="3548" priority="3910" operator="containsText" text="Off Target">
      <formula>NOT(ISERROR(SEARCH("Off Target",I86)))</formula>
    </cfRule>
    <cfRule type="containsText" dxfId="3547" priority="3911" operator="containsText" text="In Danger of Falling Behind Target">
      <formula>NOT(ISERROR(SEARCH("In Danger of Falling Behind Target",I86)))</formula>
    </cfRule>
    <cfRule type="containsText" dxfId="3546" priority="3912" operator="containsText" text="On Track to be Achieved">
      <formula>NOT(ISERROR(SEARCH("On Track to be Achieved",I86)))</formula>
    </cfRule>
    <cfRule type="containsText" dxfId="3545" priority="3913" operator="containsText" text="Fully Achieved">
      <formula>NOT(ISERROR(SEARCH("Fully Achieved",I86)))</formula>
    </cfRule>
    <cfRule type="containsText" dxfId="3544" priority="3914" operator="containsText" text="Update not Provided">
      <formula>NOT(ISERROR(SEARCH("Update not Provided",I86)))</formula>
    </cfRule>
    <cfRule type="containsText" dxfId="3543" priority="3915" operator="containsText" text="Not yet due">
      <formula>NOT(ISERROR(SEARCH("Not yet due",I86)))</formula>
    </cfRule>
    <cfRule type="containsText" dxfId="3542" priority="3916" operator="containsText" text="Completed Behind Schedule">
      <formula>NOT(ISERROR(SEARCH("Completed Behind Schedule",I86)))</formula>
    </cfRule>
    <cfRule type="containsText" dxfId="3541" priority="3917" operator="containsText" text="Off Target">
      <formula>NOT(ISERROR(SEARCH("Off Target",I86)))</formula>
    </cfRule>
    <cfRule type="containsText" dxfId="3540" priority="3918" operator="containsText" text="In Danger of Falling Behind Target">
      <formula>NOT(ISERROR(SEARCH("In Danger of Falling Behind Target",I86)))</formula>
    </cfRule>
    <cfRule type="containsText" dxfId="3539" priority="3919" operator="containsText" text="On Track to be Achieved">
      <formula>NOT(ISERROR(SEARCH("On Track to be Achieved",I86)))</formula>
    </cfRule>
    <cfRule type="containsText" dxfId="3538" priority="3920" operator="containsText" text="Fully Achieved">
      <formula>NOT(ISERROR(SEARCH("Fully Achieved",I86)))</formula>
    </cfRule>
    <cfRule type="containsText" dxfId="3537" priority="3921" operator="containsText" text="Fully Achieved">
      <formula>NOT(ISERROR(SEARCH("Fully Achieved",I86)))</formula>
    </cfRule>
    <cfRule type="containsText" dxfId="3536" priority="3922" operator="containsText" text="Fully Achieved">
      <formula>NOT(ISERROR(SEARCH("Fully Achieved",I86)))</formula>
    </cfRule>
    <cfRule type="containsText" dxfId="3535" priority="3923" operator="containsText" text="Deferred">
      <formula>NOT(ISERROR(SEARCH("Deferred",I86)))</formula>
    </cfRule>
    <cfRule type="containsText" dxfId="3534" priority="3924" operator="containsText" text="Deleted">
      <formula>NOT(ISERROR(SEARCH("Deleted",I86)))</formula>
    </cfRule>
    <cfRule type="containsText" dxfId="3533" priority="3925" operator="containsText" text="In Danger of Falling Behind Target">
      <formula>NOT(ISERROR(SEARCH("In Danger of Falling Behind Target",I86)))</formula>
    </cfRule>
    <cfRule type="containsText" dxfId="3532" priority="3926" operator="containsText" text="Not yet due">
      <formula>NOT(ISERROR(SEARCH("Not yet due",I86)))</formula>
    </cfRule>
    <cfRule type="containsText" dxfId="3531" priority="3927" operator="containsText" text="Update not Provided">
      <formula>NOT(ISERROR(SEARCH("Update not Provided",I86)))</formula>
    </cfRule>
  </conditionalFormatting>
  <conditionalFormatting sqref="E4:E7">
    <cfRule type="containsText" dxfId="3530" priority="3532" operator="containsText" text="On track to be achieved">
      <formula>NOT(ISERROR(SEARCH("On track to be achieved",E4)))</formula>
    </cfRule>
    <cfRule type="containsText" dxfId="3529" priority="3533" operator="containsText" text="Deferred">
      <formula>NOT(ISERROR(SEARCH("Deferred",E4)))</formula>
    </cfRule>
    <cfRule type="containsText" dxfId="3528" priority="3534" operator="containsText" text="Deleted">
      <formula>NOT(ISERROR(SEARCH("Deleted",E4)))</formula>
    </cfRule>
    <cfRule type="containsText" dxfId="3527" priority="3535" operator="containsText" text="In Danger of Falling Behind Target">
      <formula>NOT(ISERROR(SEARCH("In Danger of Falling Behind Target",E4)))</formula>
    </cfRule>
    <cfRule type="containsText" dxfId="3526" priority="3536" operator="containsText" text="Not yet due">
      <formula>NOT(ISERROR(SEARCH("Not yet due",E4)))</formula>
    </cfRule>
    <cfRule type="containsText" dxfId="3525" priority="3537" operator="containsText" text="Update not Provided">
      <formula>NOT(ISERROR(SEARCH("Update not Provided",E4)))</formula>
    </cfRule>
    <cfRule type="containsText" dxfId="3524" priority="3538" operator="containsText" text="Not yet due">
      <formula>NOT(ISERROR(SEARCH("Not yet due",E4)))</formula>
    </cfRule>
    <cfRule type="containsText" dxfId="3523" priority="3539" operator="containsText" text="Completed Behind Schedule">
      <formula>NOT(ISERROR(SEARCH("Completed Behind Schedule",E4)))</formula>
    </cfRule>
    <cfRule type="containsText" dxfId="3522" priority="3540" operator="containsText" text="Off Target">
      <formula>NOT(ISERROR(SEARCH("Off Target",E4)))</formula>
    </cfRule>
    <cfRule type="containsText" dxfId="3521" priority="3541" operator="containsText" text="On Track to be Achieved">
      <formula>NOT(ISERROR(SEARCH("On Track to be Achieved",E4)))</formula>
    </cfRule>
    <cfRule type="containsText" dxfId="3520" priority="3542" operator="containsText" text="Fully Achieved">
      <formula>NOT(ISERROR(SEARCH("Fully Achieved",E4)))</formula>
    </cfRule>
    <cfRule type="containsText" dxfId="3519" priority="3543" operator="containsText" text="Not yet due">
      <formula>NOT(ISERROR(SEARCH("Not yet due",E4)))</formula>
    </cfRule>
    <cfRule type="containsText" dxfId="3518" priority="3544" operator="containsText" text="Not Yet Due">
      <formula>NOT(ISERROR(SEARCH("Not Yet Due",E4)))</formula>
    </cfRule>
    <cfRule type="containsText" dxfId="3517" priority="3545" operator="containsText" text="Deferred">
      <formula>NOT(ISERROR(SEARCH("Deferred",E4)))</formula>
    </cfRule>
    <cfRule type="containsText" dxfId="3516" priority="3546" operator="containsText" text="Deleted">
      <formula>NOT(ISERROR(SEARCH("Deleted",E4)))</formula>
    </cfRule>
    <cfRule type="containsText" dxfId="3515" priority="3547" operator="containsText" text="In Danger of Falling Behind Target">
      <formula>NOT(ISERROR(SEARCH("In Danger of Falling Behind Target",E4)))</formula>
    </cfRule>
    <cfRule type="containsText" dxfId="3514" priority="3548" operator="containsText" text="Not yet due">
      <formula>NOT(ISERROR(SEARCH("Not yet due",E4)))</formula>
    </cfRule>
    <cfRule type="containsText" dxfId="3513" priority="3549" operator="containsText" text="Completed Behind Schedule">
      <formula>NOT(ISERROR(SEARCH("Completed Behind Schedule",E4)))</formula>
    </cfRule>
    <cfRule type="containsText" dxfId="3512" priority="3550" operator="containsText" text="Off Target">
      <formula>NOT(ISERROR(SEARCH("Off Target",E4)))</formula>
    </cfRule>
    <cfRule type="containsText" dxfId="3511" priority="3551" operator="containsText" text="In Danger of Falling Behind Target">
      <formula>NOT(ISERROR(SEARCH("In Danger of Falling Behind Target",E4)))</formula>
    </cfRule>
    <cfRule type="containsText" dxfId="3510" priority="3552" operator="containsText" text="On Track to be Achieved">
      <formula>NOT(ISERROR(SEARCH("On Track to be Achieved",E4)))</formula>
    </cfRule>
    <cfRule type="containsText" dxfId="3509" priority="3553" operator="containsText" text="Fully Achieved">
      <formula>NOT(ISERROR(SEARCH("Fully Achieved",E4)))</formula>
    </cfRule>
    <cfRule type="containsText" dxfId="3508" priority="3554" operator="containsText" text="Update not Provided">
      <formula>NOT(ISERROR(SEARCH("Update not Provided",E4)))</formula>
    </cfRule>
    <cfRule type="containsText" dxfId="3507" priority="3555" operator="containsText" text="Not yet due">
      <formula>NOT(ISERROR(SEARCH("Not yet due",E4)))</formula>
    </cfRule>
    <cfRule type="containsText" dxfId="3506" priority="3556" operator="containsText" text="Completed Behind Schedule">
      <formula>NOT(ISERROR(SEARCH("Completed Behind Schedule",E4)))</formula>
    </cfRule>
    <cfRule type="containsText" dxfId="3505" priority="3557" operator="containsText" text="Off Target">
      <formula>NOT(ISERROR(SEARCH("Off Target",E4)))</formula>
    </cfRule>
    <cfRule type="containsText" dxfId="3504" priority="3558" operator="containsText" text="In Danger of Falling Behind Target">
      <formula>NOT(ISERROR(SEARCH("In Danger of Falling Behind Target",E4)))</formula>
    </cfRule>
    <cfRule type="containsText" dxfId="3503" priority="3559" operator="containsText" text="On Track to be Achieved">
      <formula>NOT(ISERROR(SEARCH("On Track to be Achieved",E4)))</formula>
    </cfRule>
    <cfRule type="containsText" dxfId="3502" priority="3560" operator="containsText" text="Fully Achieved">
      <formula>NOT(ISERROR(SEARCH("Fully Achieved",E4)))</formula>
    </cfRule>
    <cfRule type="containsText" dxfId="3501" priority="3561" operator="containsText" text="Fully Achieved">
      <formula>NOT(ISERROR(SEARCH("Fully Achieved",E4)))</formula>
    </cfRule>
    <cfRule type="containsText" dxfId="3500" priority="3562" operator="containsText" text="Fully Achieved">
      <formula>NOT(ISERROR(SEARCH("Fully Achieved",E4)))</formula>
    </cfRule>
    <cfRule type="containsText" dxfId="3499" priority="3563" operator="containsText" text="Deferred">
      <formula>NOT(ISERROR(SEARCH("Deferred",E4)))</formula>
    </cfRule>
    <cfRule type="containsText" dxfId="3498" priority="3564" operator="containsText" text="Deleted">
      <formula>NOT(ISERROR(SEARCH("Deleted",E4)))</formula>
    </cfRule>
    <cfRule type="containsText" dxfId="3497" priority="3565" operator="containsText" text="In Danger of Falling Behind Target">
      <formula>NOT(ISERROR(SEARCH("In Danger of Falling Behind Target",E4)))</formula>
    </cfRule>
    <cfRule type="containsText" dxfId="3496" priority="3566" operator="containsText" text="Not yet due">
      <formula>NOT(ISERROR(SEARCH("Not yet due",E4)))</formula>
    </cfRule>
    <cfRule type="containsText" dxfId="3495" priority="3567" operator="containsText" text="Update not Provided">
      <formula>NOT(ISERROR(SEARCH("Update not Provided",E4)))</formula>
    </cfRule>
  </conditionalFormatting>
  <conditionalFormatting sqref="E9:E23">
    <cfRule type="containsText" dxfId="3494" priority="3496" operator="containsText" text="On track to be achieved">
      <formula>NOT(ISERROR(SEARCH("On track to be achieved",E9)))</formula>
    </cfRule>
    <cfRule type="containsText" dxfId="3493" priority="3497" operator="containsText" text="Deferred">
      <formula>NOT(ISERROR(SEARCH("Deferred",E9)))</formula>
    </cfRule>
    <cfRule type="containsText" dxfId="3492" priority="3498" operator="containsText" text="Deleted">
      <formula>NOT(ISERROR(SEARCH("Deleted",E9)))</formula>
    </cfRule>
    <cfRule type="containsText" dxfId="3491" priority="3499" operator="containsText" text="In Danger of Falling Behind Target">
      <formula>NOT(ISERROR(SEARCH("In Danger of Falling Behind Target",E9)))</formula>
    </cfRule>
    <cfRule type="containsText" dxfId="3490" priority="3500" operator="containsText" text="Not yet due">
      <formula>NOT(ISERROR(SEARCH("Not yet due",E9)))</formula>
    </cfRule>
    <cfRule type="containsText" dxfId="3489" priority="3501" operator="containsText" text="Update not Provided">
      <formula>NOT(ISERROR(SEARCH("Update not Provided",E9)))</formula>
    </cfRule>
    <cfRule type="containsText" dxfId="3488" priority="3502" operator="containsText" text="Not yet due">
      <formula>NOT(ISERROR(SEARCH("Not yet due",E9)))</formula>
    </cfRule>
    <cfRule type="containsText" dxfId="3487" priority="3503" operator="containsText" text="Completed Behind Schedule">
      <formula>NOT(ISERROR(SEARCH("Completed Behind Schedule",E9)))</formula>
    </cfRule>
    <cfRule type="containsText" dxfId="3486" priority="3504" operator="containsText" text="Off Target">
      <formula>NOT(ISERROR(SEARCH("Off Target",E9)))</formula>
    </cfRule>
    <cfRule type="containsText" dxfId="3485" priority="3505" operator="containsText" text="On Track to be Achieved">
      <formula>NOT(ISERROR(SEARCH("On Track to be Achieved",E9)))</formula>
    </cfRule>
    <cfRule type="containsText" dxfId="3484" priority="3506" operator="containsText" text="Fully Achieved">
      <formula>NOT(ISERROR(SEARCH("Fully Achieved",E9)))</formula>
    </cfRule>
    <cfRule type="containsText" dxfId="3483" priority="3507" operator="containsText" text="Not yet due">
      <formula>NOT(ISERROR(SEARCH("Not yet due",E9)))</formula>
    </cfRule>
    <cfRule type="containsText" dxfId="3482" priority="3508" operator="containsText" text="Not Yet Due">
      <formula>NOT(ISERROR(SEARCH("Not Yet Due",E9)))</formula>
    </cfRule>
    <cfRule type="containsText" dxfId="3481" priority="3509" operator="containsText" text="Deferred">
      <formula>NOT(ISERROR(SEARCH("Deferred",E9)))</formula>
    </cfRule>
    <cfRule type="containsText" dxfId="3480" priority="3510" operator="containsText" text="Deleted">
      <formula>NOT(ISERROR(SEARCH("Deleted",E9)))</formula>
    </cfRule>
    <cfRule type="containsText" dxfId="3479" priority="3511" operator="containsText" text="In Danger of Falling Behind Target">
      <formula>NOT(ISERROR(SEARCH("In Danger of Falling Behind Target",E9)))</formula>
    </cfRule>
    <cfRule type="containsText" dxfId="3478" priority="3512" operator="containsText" text="Not yet due">
      <formula>NOT(ISERROR(SEARCH("Not yet due",E9)))</formula>
    </cfRule>
    <cfRule type="containsText" dxfId="3477" priority="3513" operator="containsText" text="Completed Behind Schedule">
      <formula>NOT(ISERROR(SEARCH("Completed Behind Schedule",E9)))</formula>
    </cfRule>
    <cfRule type="containsText" dxfId="3476" priority="3514" operator="containsText" text="Off Target">
      <formula>NOT(ISERROR(SEARCH("Off Target",E9)))</formula>
    </cfRule>
    <cfRule type="containsText" dxfId="3475" priority="3515" operator="containsText" text="In Danger of Falling Behind Target">
      <formula>NOT(ISERROR(SEARCH("In Danger of Falling Behind Target",E9)))</formula>
    </cfRule>
    <cfRule type="containsText" dxfId="3474" priority="3516" operator="containsText" text="On Track to be Achieved">
      <formula>NOT(ISERROR(SEARCH("On Track to be Achieved",E9)))</formula>
    </cfRule>
    <cfRule type="containsText" dxfId="3473" priority="3517" operator="containsText" text="Fully Achieved">
      <formula>NOT(ISERROR(SEARCH("Fully Achieved",E9)))</formula>
    </cfRule>
    <cfRule type="containsText" dxfId="3472" priority="3518" operator="containsText" text="Update not Provided">
      <formula>NOT(ISERROR(SEARCH("Update not Provided",E9)))</formula>
    </cfRule>
    <cfRule type="containsText" dxfId="3471" priority="3519" operator="containsText" text="Not yet due">
      <formula>NOT(ISERROR(SEARCH("Not yet due",E9)))</formula>
    </cfRule>
    <cfRule type="containsText" dxfId="3470" priority="3520" operator="containsText" text="Completed Behind Schedule">
      <formula>NOT(ISERROR(SEARCH("Completed Behind Schedule",E9)))</formula>
    </cfRule>
    <cfRule type="containsText" dxfId="3469" priority="3521" operator="containsText" text="Off Target">
      <formula>NOT(ISERROR(SEARCH("Off Target",E9)))</formula>
    </cfRule>
    <cfRule type="containsText" dxfId="3468" priority="3522" operator="containsText" text="In Danger of Falling Behind Target">
      <formula>NOT(ISERROR(SEARCH("In Danger of Falling Behind Target",E9)))</formula>
    </cfRule>
    <cfRule type="containsText" dxfId="3467" priority="3523" operator="containsText" text="On Track to be Achieved">
      <formula>NOT(ISERROR(SEARCH("On Track to be Achieved",E9)))</formula>
    </cfRule>
    <cfRule type="containsText" dxfId="3466" priority="3524" operator="containsText" text="Fully Achieved">
      <formula>NOT(ISERROR(SEARCH("Fully Achieved",E9)))</formula>
    </cfRule>
    <cfRule type="containsText" dxfId="3465" priority="3525" operator="containsText" text="Fully Achieved">
      <formula>NOT(ISERROR(SEARCH("Fully Achieved",E9)))</formula>
    </cfRule>
    <cfRule type="containsText" dxfId="3464" priority="3526" operator="containsText" text="Fully Achieved">
      <formula>NOT(ISERROR(SEARCH("Fully Achieved",E9)))</formula>
    </cfRule>
    <cfRule type="containsText" dxfId="3463" priority="3527" operator="containsText" text="Deferred">
      <formula>NOT(ISERROR(SEARCH("Deferred",E9)))</formula>
    </cfRule>
    <cfRule type="containsText" dxfId="3462" priority="3528" operator="containsText" text="Deleted">
      <formula>NOT(ISERROR(SEARCH("Deleted",E9)))</formula>
    </cfRule>
    <cfRule type="containsText" dxfId="3461" priority="3529" operator="containsText" text="In Danger of Falling Behind Target">
      <formula>NOT(ISERROR(SEARCH("In Danger of Falling Behind Target",E9)))</formula>
    </cfRule>
    <cfRule type="containsText" dxfId="3460" priority="3530" operator="containsText" text="Not yet due">
      <formula>NOT(ISERROR(SEARCH("Not yet due",E9)))</formula>
    </cfRule>
    <cfRule type="containsText" dxfId="3459" priority="3531" operator="containsText" text="Update not Provided">
      <formula>NOT(ISERROR(SEARCH("Update not Provided",E9)))</formula>
    </cfRule>
  </conditionalFormatting>
  <conditionalFormatting sqref="E25:E28">
    <cfRule type="containsText" dxfId="3458" priority="3460" operator="containsText" text="On track to be achieved">
      <formula>NOT(ISERROR(SEARCH("On track to be achieved",E25)))</formula>
    </cfRule>
    <cfRule type="containsText" dxfId="3457" priority="3461" operator="containsText" text="Deferred">
      <formula>NOT(ISERROR(SEARCH("Deferred",E25)))</formula>
    </cfRule>
    <cfRule type="containsText" dxfId="3456" priority="3462" operator="containsText" text="Deleted">
      <formula>NOT(ISERROR(SEARCH("Deleted",E25)))</formula>
    </cfRule>
    <cfRule type="containsText" dxfId="3455" priority="3463" operator="containsText" text="In Danger of Falling Behind Target">
      <formula>NOT(ISERROR(SEARCH("In Danger of Falling Behind Target",E25)))</formula>
    </cfRule>
    <cfRule type="containsText" dxfId="3454" priority="3464" operator="containsText" text="Not yet due">
      <formula>NOT(ISERROR(SEARCH("Not yet due",E25)))</formula>
    </cfRule>
    <cfRule type="containsText" dxfId="3453" priority="3465" operator="containsText" text="Update not Provided">
      <formula>NOT(ISERROR(SEARCH("Update not Provided",E25)))</formula>
    </cfRule>
    <cfRule type="containsText" dxfId="3452" priority="3466" operator="containsText" text="Not yet due">
      <formula>NOT(ISERROR(SEARCH("Not yet due",E25)))</formula>
    </cfRule>
    <cfRule type="containsText" dxfId="3451" priority="3467" operator="containsText" text="Completed Behind Schedule">
      <formula>NOT(ISERROR(SEARCH("Completed Behind Schedule",E25)))</formula>
    </cfRule>
    <cfRule type="containsText" dxfId="3450" priority="3468" operator="containsText" text="Off Target">
      <formula>NOT(ISERROR(SEARCH("Off Target",E25)))</formula>
    </cfRule>
    <cfRule type="containsText" dxfId="3449" priority="3469" operator="containsText" text="On Track to be Achieved">
      <formula>NOT(ISERROR(SEARCH("On Track to be Achieved",E25)))</formula>
    </cfRule>
    <cfRule type="containsText" dxfId="3448" priority="3470" operator="containsText" text="Fully Achieved">
      <formula>NOT(ISERROR(SEARCH("Fully Achieved",E25)))</formula>
    </cfRule>
    <cfRule type="containsText" dxfId="3447" priority="3471" operator="containsText" text="Not yet due">
      <formula>NOT(ISERROR(SEARCH("Not yet due",E25)))</formula>
    </cfRule>
    <cfRule type="containsText" dxfId="3446" priority="3472" operator="containsText" text="Not Yet Due">
      <formula>NOT(ISERROR(SEARCH("Not Yet Due",E25)))</formula>
    </cfRule>
    <cfRule type="containsText" dxfId="3445" priority="3473" operator="containsText" text="Deferred">
      <formula>NOT(ISERROR(SEARCH("Deferred",E25)))</formula>
    </cfRule>
    <cfRule type="containsText" dxfId="3444" priority="3474" operator="containsText" text="Deleted">
      <formula>NOT(ISERROR(SEARCH("Deleted",E25)))</formula>
    </cfRule>
    <cfRule type="containsText" dxfId="3443" priority="3475" operator="containsText" text="In Danger of Falling Behind Target">
      <formula>NOT(ISERROR(SEARCH("In Danger of Falling Behind Target",E25)))</formula>
    </cfRule>
    <cfRule type="containsText" dxfId="3442" priority="3476" operator="containsText" text="Not yet due">
      <formula>NOT(ISERROR(SEARCH("Not yet due",E25)))</formula>
    </cfRule>
    <cfRule type="containsText" dxfId="3441" priority="3477" operator="containsText" text="Completed Behind Schedule">
      <formula>NOT(ISERROR(SEARCH("Completed Behind Schedule",E25)))</formula>
    </cfRule>
    <cfRule type="containsText" dxfId="3440" priority="3478" operator="containsText" text="Off Target">
      <formula>NOT(ISERROR(SEARCH("Off Target",E25)))</formula>
    </cfRule>
    <cfRule type="containsText" dxfId="3439" priority="3479" operator="containsText" text="In Danger of Falling Behind Target">
      <formula>NOT(ISERROR(SEARCH("In Danger of Falling Behind Target",E25)))</formula>
    </cfRule>
    <cfRule type="containsText" dxfId="3438" priority="3480" operator="containsText" text="On Track to be Achieved">
      <formula>NOT(ISERROR(SEARCH("On Track to be Achieved",E25)))</formula>
    </cfRule>
    <cfRule type="containsText" dxfId="3437" priority="3481" operator="containsText" text="Fully Achieved">
      <formula>NOT(ISERROR(SEARCH("Fully Achieved",E25)))</formula>
    </cfRule>
    <cfRule type="containsText" dxfId="3436" priority="3482" operator="containsText" text="Update not Provided">
      <formula>NOT(ISERROR(SEARCH("Update not Provided",E25)))</formula>
    </cfRule>
    <cfRule type="containsText" dxfId="3435" priority="3483" operator="containsText" text="Not yet due">
      <formula>NOT(ISERROR(SEARCH("Not yet due",E25)))</formula>
    </cfRule>
    <cfRule type="containsText" dxfId="3434" priority="3484" operator="containsText" text="Completed Behind Schedule">
      <formula>NOT(ISERROR(SEARCH("Completed Behind Schedule",E25)))</formula>
    </cfRule>
    <cfRule type="containsText" dxfId="3433" priority="3485" operator="containsText" text="Off Target">
      <formula>NOT(ISERROR(SEARCH("Off Target",E25)))</formula>
    </cfRule>
    <cfRule type="containsText" dxfId="3432" priority="3486" operator="containsText" text="In Danger of Falling Behind Target">
      <formula>NOT(ISERROR(SEARCH("In Danger of Falling Behind Target",E25)))</formula>
    </cfRule>
    <cfRule type="containsText" dxfId="3431" priority="3487" operator="containsText" text="On Track to be Achieved">
      <formula>NOT(ISERROR(SEARCH("On Track to be Achieved",E25)))</formula>
    </cfRule>
    <cfRule type="containsText" dxfId="3430" priority="3488" operator="containsText" text="Fully Achieved">
      <formula>NOT(ISERROR(SEARCH("Fully Achieved",E25)))</formula>
    </cfRule>
    <cfRule type="containsText" dxfId="3429" priority="3489" operator="containsText" text="Fully Achieved">
      <formula>NOT(ISERROR(SEARCH("Fully Achieved",E25)))</formula>
    </cfRule>
    <cfRule type="containsText" dxfId="3428" priority="3490" operator="containsText" text="Fully Achieved">
      <formula>NOT(ISERROR(SEARCH("Fully Achieved",E25)))</formula>
    </cfRule>
    <cfRule type="containsText" dxfId="3427" priority="3491" operator="containsText" text="Deferred">
      <formula>NOT(ISERROR(SEARCH("Deferred",E25)))</formula>
    </cfRule>
    <cfRule type="containsText" dxfId="3426" priority="3492" operator="containsText" text="Deleted">
      <formula>NOT(ISERROR(SEARCH("Deleted",E25)))</formula>
    </cfRule>
    <cfRule type="containsText" dxfId="3425" priority="3493" operator="containsText" text="In Danger of Falling Behind Target">
      <formula>NOT(ISERROR(SEARCH("In Danger of Falling Behind Target",E25)))</formula>
    </cfRule>
    <cfRule type="containsText" dxfId="3424" priority="3494" operator="containsText" text="Not yet due">
      <formula>NOT(ISERROR(SEARCH("Not yet due",E25)))</formula>
    </cfRule>
    <cfRule type="containsText" dxfId="3423" priority="3495" operator="containsText" text="Update not Provided">
      <formula>NOT(ISERROR(SEARCH("Update not Provided",E25)))</formula>
    </cfRule>
  </conditionalFormatting>
  <conditionalFormatting sqref="E32">
    <cfRule type="containsText" dxfId="3422" priority="3424" operator="containsText" text="On track to be achieved">
      <formula>NOT(ISERROR(SEARCH("On track to be achieved",E32)))</formula>
    </cfRule>
    <cfRule type="containsText" dxfId="3421" priority="3425" operator="containsText" text="Deferred">
      <formula>NOT(ISERROR(SEARCH("Deferred",E32)))</formula>
    </cfRule>
    <cfRule type="containsText" dxfId="3420" priority="3426" operator="containsText" text="Deleted">
      <formula>NOT(ISERROR(SEARCH("Deleted",E32)))</formula>
    </cfRule>
    <cfRule type="containsText" dxfId="3419" priority="3427" operator="containsText" text="In Danger of Falling Behind Target">
      <formula>NOT(ISERROR(SEARCH("In Danger of Falling Behind Target",E32)))</formula>
    </cfRule>
    <cfRule type="containsText" dxfId="3418" priority="3428" operator="containsText" text="Not yet due">
      <formula>NOT(ISERROR(SEARCH("Not yet due",E32)))</formula>
    </cfRule>
    <cfRule type="containsText" dxfId="3417" priority="3429" operator="containsText" text="Update not Provided">
      <formula>NOT(ISERROR(SEARCH("Update not Provided",E32)))</formula>
    </cfRule>
    <cfRule type="containsText" dxfId="3416" priority="3430" operator="containsText" text="Not yet due">
      <formula>NOT(ISERROR(SEARCH("Not yet due",E32)))</formula>
    </cfRule>
    <cfRule type="containsText" dxfId="3415" priority="3431" operator="containsText" text="Completed Behind Schedule">
      <formula>NOT(ISERROR(SEARCH("Completed Behind Schedule",E32)))</formula>
    </cfRule>
    <cfRule type="containsText" dxfId="3414" priority="3432" operator="containsText" text="Off Target">
      <formula>NOT(ISERROR(SEARCH("Off Target",E32)))</formula>
    </cfRule>
    <cfRule type="containsText" dxfId="3413" priority="3433" operator="containsText" text="On Track to be Achieved">
      <formula>NOT(ISERROR(SEARCH("On Track to be Achieved",E32)))</formula>
    </cfRule>
    <cfRule type="containsText" dxfId="3412" priority="3434" operator="containsText" text="Fully Achieved">
      <formula>NOT(ISERROR(SEARCH("Fully Achieved",E32)))</formula>
    </cfRule>
    <cfRule type="containsText" dxfId="3411" priority="3435" operator="containsText" text="Not yet due">
      <formula>NOT(ISERROR(SEARCH("Not yet due",E32)))</formula>
    </cfRule>
    <cfRule type="containsText" dxfId="3410" priority="3436" operator="containsText" text="Not Yet Due">
      <formula>NOT(ISERROR(SEARCH("Not Yet Due",E32)))</formula>
    </cfRule>
    <cfRule type="containsText" dxfId="3409" priority="3437" operator="containsText" text="Deferred">
      <formula>NOT(ISERROR(SEARCH("Deferred",E32)))</formula>
    </cfRule>
    <cfRule type="containsText" dxfId="3408" priority="3438" operator="containsText" text="Deleted">
      <formula>NOT(ISERROR(SEARCH("Deleted",E32)))</formula>
    </cfRule>
    <cfRule type="containsText" dxfId="3407" priority="3439" operator="containsText" text="In Danger of Falling Behind Target">
      <formula>NOT(ISERROR(SEARCH("In Danger of Falling Behind Target",E32)))</formula>
    </cfRule>
    <cfRule type="containsText" dxfId="3406" priority="3440" operator="containsText" text="Not yet due">
      <formula>NOT(ISERROR(SEARCH("Not yet due",E32)))</formula>
    </cfRule>
    <cfRule type="containsText" dxfId="3405" priority="3441" operator="containsText" text="Completed Behind Schedule">
      <formula>NOT(ISERROR(SEARCH("Completed Behind Schedule",E32)))</formula>
    </cfRule>
    <cfRule type="containsText" dxfId="3404" priority="3442" operator="containsText" text="Off Target">
      <formula>NOT(ISERROR(SEARCH("Off Target",E32)))</formula>
    </cfRule>
    <cfRule type="containsText" dxfId="3403" priority="3443" operator="containsText" text="In Danger of Falling Behind Target">
      <formula>NOT(ISERROR(SEARCH("In Danger of Falling Behind Target",E32)))</formula>
    </cfRule>
    <cfRule type="containsText" dxfId="3402" priority="3444" operator="containsText" text="On Track to be Achieved">
      <formula>NOT(ISERROR(SEARCH("On Track to be Achieved",E32)))</formula>
    </cfRule>
    <cfRule type="containsText" dxfId="3401" priority="3445" operator="containsText" text="Fully Achieved">
      <formula>NOT(ISERROR(SEARCH("Fully Achieved",E32)))</formula>
    </cfRule>
    <cfRule type="containsText" dxfId="3400" priority="3446" operator="containsText" text="Update not Provided">
      <formula>NOT(ISERROR(SEARCH("Update not Provided",E32)))</formula>
    </cfRule>
    <cfRule type="containsText" dxfId="3399" priority="3447" operator="containsText" text="Not yet due">
      <formula>NOT(ISERROR(SEARCH("Not yet due",E32)))</formula>
    </cfRule>
    <cfRule type="containsText" dxfId="3398" priority="3448" operator="containsText" text="Completed Behind Schedule">
      <formula>NOT(ISERROR(SEARCH("Completed Behind Schedule",E32)))</formula>
    </cfRule>
    <cfRule type="containsText" dxfId="3397" priority="3449" operator="containsText" text="Off Target">
      <formula>NOT(ISERROR(SEARCH("Off Target",E32)))</formula>
    </cfRule>
    <cfRule type="containsText" dxfId="3396" priority="3450" operator="containsText" text="In Danger of Falling Behind Target">
      <formula>NOT(ISERROR(SEARCH("In Danger of Falling Behind Target",E32)))</formula>
    </cfRule>
    <cfRule type="containsText" dxfId="3395" priority="3451" operator="containsText" text="On Track to be Achieved">
      <formula>NOT(ISERROR(SEARCH("On Track to be Achieved",E32)))</formula>
    </cfRule>
    <cfRule type="containsText" dxfId="3394" priority="3452" operator="containsText" text="Fully Achieved">
      <formula>NOT(ISERROR(SEARCH("Fully Achieved",E32)))</formula>
    </cfRule>
    <cfRule type="containsText" dxfId="3393" priority="3453" operator="containsText" text="Fully Achieved">
      <formula>NOT(ISERROR(SEARCH("Fully Achieved",E32)))</formula>
    </cfRule>
    <cfRule type="containsText" dxfId="3392" priority="3454" operator="containsText" text="Fully Achieved">
      <formula>NOT(ISERROR(SEARCH("Fully Achieved",E32)))</formula>
    </cfRule>
    <cfRule type="containsText" dxfId="3391" priority="3455" operator="containsText" text="Deferred">
      <formula>NOT(ISERROR(SEARCH("Deferred",E32)))</formula>
    </cfRule>
    <cfRule type="containsText" dxfId="3390" priority="3456" operator="containsText" text="Deleted">
      <formula>NOT(ISERROR(SEARCH("Deleted",E32)))</formula>
    </cfRule>
    <cfRule type="containsText" dxfId="3389" priority="3457" operator="containsText" text="In Danger of Falling Behind Target">
      <formula>NOT(ISERROR(SEARCH("In Danger of Falling Behind Target",E32)))</formula>
    </cfRule>
    <cfRule type="containsText" dxfId="3388" priority="3458" operator="containsText" text="Not yet due">
      <formula>NOT(ISERROR(SEARCH("Not yet due",E32)))</formula>
    </cfRule>
    <cfRule type="containsText" dxfId="3387" priority="3459" operator="containsText" text="Update not Provided">
      <formula>NOT(ISERROR(SEARCH("Update not Provided",E32)))</formula>
    </cfRule>
  </conditionalFormatting>
  <conditionalFormatting sqref="E35">
    <cfRule type="containsText" dxfId="3386" priority="3388" operator="containsText" text="On track to be achieved">
      <formula>NOT(ISERROR(SEARCH("On track to be achieved",E35)))</formula>
    </cfRule>
    <cfRule type="containsText" dxfId="3385" priority="3389" operator="containsText" text="Deferred">
      <formula>NOT(ISERROR(SEARCH("Deferred",E35)))</formula>
    </cfRule>
    <cfRule type="containsText" dxfId="3384" priority="3390" operator="containsText" text="Deleted">
      <formula>NOT(ISERROR(SEARCH("Deleted",E35)))</formula>
    </cfRule>
    <cfRule type="containsText" dxfId="3383" priority="3391" operator="containsText" text="In Danger of Falling Behind Target">
      <formula>NOT(ISERROR(SEARCH("In Danger of Falling Behind Target",E35)))</formula>
    </cfRule>
    <cfRule type="containsText" dxfId="3382" priority="3392" operator="containsText" text="Not yet due">
      <formula>NOT(ISERROR(SEARCH("Not yet due",E35)))</formula>
    </cfRule>
    <cfRule type="containsText" dxfId="3381" priority="3393" operator="containsText" text="Update not Provided">
      <formula>NOT(ISERROR(SEARCH("Update not Provided",E35)))</formula>
    </cfRule>
    <cfRule type="containsText" dxfId="3380" priority="3394" operator="containsText" text="Not yet due">
      <formula>NOT(ISERROR(SEARCH("Not yet due",E35)))</formula>
    </cfRule>
    <cfRule type="containsText" dxfId="3379" priority="3395" operator="containsText" text="Completed Behind Schedule">
      <formula>NOT(ISERROR(SEARCH("Completed Behind Schedule",E35)))</formula>
    </cfRule>
    <cfRule type="containsText" dxfId="3378" priority="3396" operator="containsText" text="Off Target">
      <formula>NOT(ISERROR(SEARCH("Off Target",E35)))</formula>
    </cfRule>
    <cfRule type="containsText" dxfId="3377" priority="3397" operator="containsText" text="On Track to be Achieved">
      <formula>NOT(ISERROR(SEARCH("On Track to be Achieved",E35)))</formula>
    </cfRule>
    <cfRule type="containsText" dxfId="3376" priority="3398" operator="containsText" text="Fully Achieved">
      <formula>NOT(ISERROR(SEARCH("Fully Achieved",E35)))</formula>
    </cfRule>
    <cfRule type="containsText" dxfId="3375" priority="3399" operator="containsText" text="Not yet due">
      <formula>NOT(ISERROR(SEARCH("Not yet due",E35)))</formula>
    </cfRule>
    <cfRule type="containsText" dxfId="3374" priority="3400" operator="containsText" text="Not Yet Due">
      <formula>NOT(ISERROR(SEARCH("Not Yet Due",E35)))</formula>
    </cfRule>
    <cfRule type="containsText" dxfId="3373" priority="3401" operator="containsText" text="Deferred">
      <formula>NOT(ISERROR(SEARCH("Deferred",E35)))</formula>
    </cfRule>
    <cfRule type="containsText" dxfId="3372" priority="3402" operator="containsText" text="Deleted">
      <formula>NOT(ISERROR(SEARCH("Deleted",E35)))</formula>
    </cfRule>
    <cfRule type="containsText" dxfId="3371" priority="3403" operator="containsText" text="In Danger of Falling Behind Target">
      <formula>NOT(ISERROR(SEARCH("In Danger of Falling Behind Target",E35)))</formula>
    </cfRule>
    <cfRule type="containsText" dxfId="3370" priority="3404" operator="containsText" text="Not yet due">
      <formula>NOT(ISERROR(SEARCH("Not yet due",E35)))</formula>
    </cfRule>
    <cfRule type="containsText" dxfId="3369" priority="3405" operator="containsText" text="Completed Behind Schedule">
      <formula>NOT(ISERROR(SEARCH("Completed Behind Schedule",E35)))</formula>
    </cfRule>
    <cfRule type="containsText" dxfId="3368" priority="3406" operator="containsText" text="Off Target">
      <formula>NOT(ISERROR(SEARCH("Off Target",E35)))</formula>
    </cfRule>
    <cfRule type="containsText" dxfId="3367" priority="3407" operator="containsText" text="In Danger of Falling Behind Target">
      <formula>NOT(ISERROR(SEARCH("In Danger of Falling Behind Target",E35)))</formula>
    </cfRule>
    <cfRule type="containsText" dxfId="3366" priority="3408" operator="containsText" text="On Track to be Achieved">
      <formula>NOT(ISERROR(SEARCH("On Track to be Achieved",E35)))</formula>
    </cfRule>
    <cfRule type="containsText" dxfId="3365" priority="3409" operator="containsText" text="Fully Achieved">
      <formula>NOT(ISERROR(SEARCH("Fully Achieved",E35)))</formula>
    </cfRule>
    <cfRule type="containsText" dxfId="3364" priority="3410" operator="containsText" text="Update not Provided">
      <formula>NOT(ISERROR(SEARCH("Update not Provided",E35)))</formula>
    </cfRule>
    <cfRule type="containsText" dxfId="3363" priority="3411" operator="containsText" text="Not yet due">
      <formula>NOT(ISERROR(SEARCH("Not yet due",E35)))</formula>
    </cfRule>
    <cfRule type="containsText" dxfId="3362" priority="3412" operator="containsText" text="Completed Behind Schedule">
      <formula>NOT(ISERROR(SEARCH("Completed Behind Schedule",E35)))</formula>
    </cfRule>
    <cfRule type="containsText" dxfId="3361" priority="3413" operator="containsText" text="Off Target">
      <formula>NOT(ISERROR(SEARCH("Off Target",E35)))</formula>
    </cfRule>
    <cfRule type="containsText" dxfId="3360" priority="3414" operator="containsText" text="In Danger of Falling Behind Target">
      <formula>NOT(ISERROR(SEARCH("In Danger of Falling Behind Target",E35)))</formula>
    </cfRule>
    <cfRule type="containsText" dxfId="3359" priority="3415" operator="containsText" text="On Track to be Achieved">
      <formula>NOT(ISERROR(SEARCH("On Track to be Achieved",E35)))</formula>
    </cfRule>
    <cfRule type="containsText" dxfId="3358" priority="3416" operator="containsText" text="Fully Achieved">
      <formula>NOT(ISERROR(SEARCH("Fully Achieved",E35)))</formula>
    </cfRule>
    <cfRule type="containsText" dxfId="3357" priority="3417" operator="containsText" text="Fully Achieved">
      <formula>NOT(ISERROR(SEARCH("Fully Achieved",E35)))</formula>
    </cfRule>
    <cfRule type="containsText" dxfId="3356" priority="3418" operator="containsText" text="Fully Achieved">
      <formula>NOT(ISERROR(SEARCH("Fully Achieved",E35)))</formula>
    </cfRule>
    <cfRule type="containsText" dxfId="3355" priority="3419" operator="containsText" text="Deferred">
      <formula>NOT(ISERROR(SEARCH("Deferred",E35)))</formula>
    </cfRule>
    <cfRule type="containsText" dxfId="3354" priority="3420" operator="containsText" text="Deleted">
      <formula>NOT(ISERROR(SEARCH("Deleted",E35)))</formula>
    </cfRule>
    <cfRule type="containsText" dxfId="3353" priority="3421" operator="containsText" text="In Danger of Falling Behind Target">
      <formula>NOT(ISERROR(SEARCH("In Danger of Falling Behind Target",E35)))</formula>
    </cfRule>
    <cfRule type="containsText" dxfId="3352" priority="3422" operator="containsText" text="Not yet due">
      <formula>NOT(ISERROR(SEARCH("Not yet due",E35)))</formula>
    </cfRule>
    <cfRule type="containsText" dxfId="3351" priority="3423" operator="containsText" text="Update not Provided">
      <formula>NOT(ISERROR(SEARCH("Update not Provided",E35)))</formula>
    </cfRule>
  </conditionalFormatting>
  <conditionalFormatting sqref="E38">
    <cfRule type="containsText" dxfId="3350" priority="3352" operator="containsText" text="On track to be achieved">
      <formula>NOT(ISERROR(SEARCH("On track to be achieved",E38)))</formula>
    </cfRule>
    <cfRule type="containsText" dxfId="3349" priority="3353" operator="containsText" text="Deferred">
      <formula>NOT(ISERROR(SEARCH("Deferred",E38)))</formula>
    </cfRule>
    <cfRule type="containsText" dxfId="3348" priority="3354" operator="containsText" text="Deleted">
      <formula>NOT(ISERROR(SEARCH("Deleted",E38)))</formula>
    </cfRule>
    <cfRule type="containsText" dxfId="3347" priority="3355" operator="containsText" text="In Danger of Falling Behind Target">
      <formula>NOT(ISERROR(SEARCH("In Danger of Falling Behind Target",E38)))</formula>
    </cfRule>
    <cfRule type="containsText" dxfId="3346" priority="3356" operator="containsText" text="Not yet due">
      <formula>NOT(ISERROR(SEARCH("Not yet due",E38)))</formula>
    </cfRule>
    <cfRule type="containsText" dxfId="3345" priority="3357" operator="containsText" text="Update not Provided">
      <formula>NOT(ISERROR(SEARCH("Update not Provided",E38)))</formula>
    </cfRule>
    <cfRule type="containsText" dxfId="3344" priority="3358" operator="containsText" text="Not yet due">
      <formula>NOT(ISERROR(SEARCH("Not yet due",E38)))</formula>
    </cfRule>
    <cfRule type="containsText" dxfId="3343" priority="3359" operator="containsText" text="Completed Behind Schedule">
      <formula>NOT(ISERROR(SEARCH("Completed Behind Schedule",E38)))</formula>
    </cfRule>
    <cfRule type="containsText" dxfId="3342" priority="3360" operator="containsText" text="Off Target">
      <formula>NOT(ISERROR(SEARCH("Off Target",E38)))</formula>
    </cfRule>
    <cfRule type="containsText" dxfId="3341" priority="3361" operator="containsText" text="On Track to be Achieved">
      <formula>NOT(ISERROR(SEARCH("On Track to be Achieved",E38)))</formula>
    </cfRule>
    <cfRule type="containsText" dxfId="3340" priority="3362" operator="containsText" text="Fully Achieved">
      <formula>NOT(ISERROR(SEARCH("Fully Achieved",E38)))</formula>
    </cfRule>
    <cfRule type="containsText" dxfId="3339" priority="3363" operator="containsText" text="Not yet due">
      <formula>NOT(ISERROR(SEARCH("Not yet due",E38)))</formula>
    </cfRule>
    <cfRule type="containsText" dxfId="3338" priority="3364" operator="containsText" text="Not Yet Due">
      <formula>NOT(ISERROR(SEARCH("Not Yet Due",E38)))</formula>
    </cfRule>
    <cfRule type="containsText" dxfId="3337" priority="3365" operator="containsText" text="Deferred">
      <formula>NOT(ISERROR(SEARCH("Deferred",E38)))</formula>
    </cfRule>
    <cfRule type="containsText" dxfId="3336" priority="3366" operator="containsText" text="Deleted">
      <formula>NOT(ISERROR(SEARCH("Deleted",E38)))</formula>
    </cfRule>
    <cfRule type="containsText" dxfId="3335" priority="3367" operator="containsText" text="In Danger of Falling Behind Target">
      <formula>NOT(ISERROR(SEARCH("In Danger of Falling Behind Target",E38)))</formula>
    </cfRule>
    <cfRule type="containsText" dxfId="3334" priority="3368" operator="containsText" text="Not yet due">
      <formula>NOT(ISERROR(SEARCH("Not yet due",E38)))</formula>
    </cfRule>
    <cfRule type="containsText" dxfId="3333" priority="3369" operator="containsText" text="Completed Behind Schedule">
      <formula>NOT(ISERROR(SEARCH("Completed Behind Schedule",E38)))</formula>
    </cfRule>
    <cfRule type="containsText" dxfId="3332" priority="3370" operator="containsText" text="Off Target">
      <formula>NOT(ISERROR(SEARCH("Off Target",E38)))</formula>
    </cfRule>
    <cfRule type="containsText" dxfId="3331" priority="3371" operator="containsText" text="In Danger of Falling Behind Target">
      <formula>NOT(ISERROR(SEARCH("In Danger of Falling Behind Target",E38)))</formula>
    </cfRule>
    <cfRule type="containsText" dxfId="3330" priority="3372" operator="containsText" text="On Track to be Achieved">
      <formula>NOT(ISERROR(SEARCH("On Track to be Achieved",E38)))</formula>
    </cfRule>
    <cfRule type="containsText" dxfId="3329" priority="3373" operator="containsText" text="Fully Achieved">
      <formula>NOT(ISERROR(SEARCH("Fully Achieved",E38)))</formula>
    </cfRule>
    <cfRule type="containsText" dxfId="3328" priority="3374" operator="containsText" text="Update not Provided">
      <formula>NOT(ISERROR(SEARCH("Update not Provided",E38)))</formula>
    </cfRule>
    <cfRule type="containsText" dxfId="3327" priority="3375" operator="containsText" text="Not yet due">
      <formula>NOT(ISERROR(SEARCH("Not yet due",E38)))</formula>
    </cfRule>
    <cfRule type="containsText" dxfId="3326" priority="3376" operator="containsText" text="Completed Behind Schedule">
      <formula>NOT(ISERROR(SEARCH("Completed Behind Schedule",E38)))</formula>
    </cfRule>
    <cfRule type="containsText" dxfId="3325" priority="3377" operator="containsText" text="Off Target">
      <formula>NOT(ISERROR(SEARCH("Off Target",E38)))</formula>
    </cfRule>
    <cfRule type="containsText" dxfId="3324" priority="3378" operator="containsText" text="In Danger of Falling Behind Target">
      <formula>NOT(ISERROR(SEARCH("In Danger of Falling Behind Target",E38)))</formula>
    </cfRule>
    <cfRule type="containsText" dxfId="3323" priority="3379" operator="containsText" text="On Track to be Achieved">
      <formula>NOT(ISERROR(SEARCH("On Track to be Achieved",E38)))</formula>
    </cfRule>
    <cfRule type="containsText" dxfId="3322" priority="3380" operator="containsText" text="Fully Achieved">
      <formula>NOT(ISERROR(SEARCH("Fully Achieved",E38)))</formula>
    </cfRule>
    <cfRule type="containsText" dxfId="3321" priority="3381" operator="containsText" text="Fully Achieved">
      <formula>NOT(ISERROR(SEARCH("Fully Achieved",E38)))</formula>
    </cfRule>
    <cfRule type="containsText" dxfId="3320" priority="3382" operator="containsText" text="Fully Achieved">
      <formula>NOT(ISERROR(SEARCH("Fully Achieved",E38)))</formula>
    </cfRule>
    <cfRule type="containsText" dxfId="3319" priority="3383" operator="containsText" text="Deferred">
      <formula>NOT(ISERROR(SEARCH("Deferred",E38)))</formula>
    </cfRule>
    <cfRule type="containsText" dxfId="3318" priority="3384" operator="containsText" text="Deleted">
      <formula>NOT(ISERROR(SEARCH("Deleted",E38)))</formula>
    </cfRule>
    <cfRule type="containsText" dxfId="3317" priority="3385" operator="containsText" text="In Danger of Falling Behind Target">
      <formula>NOT(ISERROR(SEARCH("In Danger of Falling Behind Target",E38)))</formula>
    </cfRule>
    <cfRule type="containsText" dxfId="3316" priority="3386" operator="containsText" text="Not yet due">
      <formula>NOT(ISERROR(SEARCH("Not yet due",E38)))</formula>
    </cfRule>
    <cfRule type="containsText" dxfId="3315" priority="3387" operator="containsText" text="Update not Provided">
      <formula>NOT(ISERROR(SEARCH("Update not Provided",E38)))</formula>
    </cfRule>
  </conditionalFormatting>
  <conditionalFormatting sqref="E41">
    <cfRule type="containsText" dxfId="3314" priority="3316" operator="containsText" text="On track to be achieved">
      <formula>NOT(ISERROR(SEARCH("On track to be achieved",E41)))</formula>
    </cfRule>
    <cfRule type="containsText" dxfId="3313" priority="3317" operator="containsText" text="Deferred">
      <formula>NOT(ISERROR(SEARCH("Deferred",E41)))</formula>
    </cfRule>
    <cfRule type="containsText" dxfId="3312" priority="3318" operator="containsText" text="Deleted">
      <formula>NOT(ISERROR(SEARCH("Deleted",E41)))</formula>
    </cfRule>
    <cfRule type="containsText" dxfId="3311" priority="3319" operator="containsText" text="In Danger of Falling Behind Target">
      <formula>NOT(ISERROR(SEARCH("In Danger of Falling Behind Target",E41)))</formula>
    </cfRule>
    <cfRule type="containsText" dxfId="3310" priority="3320" operator="containsText" text="Not yet due">
      <formula>NOT(ISERROR(SEARCH("Not yet due",E41)))</formula>
    </cfRule>
    <cfRule type="containsText" dxfId="3309" priority="3321" operator="containsText" text="Update not Provided">
      <formula>NOT(ISERROR(SEARCH("Update not Provided",E41)))</formula>
    </cfRule>
    <cfRule type="containsText" dxfId="3308" priority="3322" operator="containsText" text="Not yet due">
      <formula>NOT(ISERROR(SEARCH("Not yet due",E41)))</formula>
    </cfRule>
    <cfRule type="containsText" dxfId="3307" priority="3323" operator="containsText" text="Completed Behind Schedule">
      <formula>NOT(ISERROR(SEARCH("Completed Behind Schedule",E41)))</formula>
    </cfRule>
    <cfRule type="containsText" dxfId="3306" priority="3324" operator="containsText" text="Off Target">
      <formula>NOT(ISERROR(SEARCH("Off Target",E41)))</formula>
    </cfRule>
    <cfRule type="containsText" dxfId="3305" priority="3325" operator="containsText" text="On Track to be Achieved">
      <formula>NOT(ISERROR(SEARCH("On Track to be Achieved",E41)))</formula>
    </cfRule>
    <cfRule type="containsText" dxfId="3304" priority="3326" operator="containsText" text="Fully Achieved">
      <formula>NOT(ISERROR(SEARCH("Fully Achieved",E41)))</formula>
    </cfRule>
    <cfRule type="containsText" dxfId="3303" priority="3327" operator="containsText" text="Not yet due">
      <formula>NOT(ISERROR(SEARCH("Not yet due",E41)))</formula>
    </cfRule>
    <cfRule type="containsText" dxfId="3302" priority="3328" operator="containsText" text="Not Yet Due">
      <formula>NOT(ISERROR(SEARCH("Not Yet Due",E41)))</formula>
    </cfRule>
    <cfRule type="containsText" dxfId="3301" priority="3329" operator="containsText" text="Deferred">
      <formula>NOT(ISERROR(SEARCH("Deferred",E41)))</formula>
    </cfRule>
    <cfRule type="containsText" dxfId="3300" priority="3330" operator="containsText" text="Deleted">
      <formula>NOT(ISERROR(SEARCH("Deleted",E41)))</formula>
    </cfRule>
    <cfRule type="containsText" dxfId="3299" priority="3331" operator="containsText" text="In Danger of Falling Behind Target">
      <formula>NOT(ISERROR(SEARCH("In Danger of Falling Behind Target",E41)))</formula>
    </cfRule>
    <cfRule type="containsText" dxfId="3298" priority="3332" operator="containsText" text="Not yet due">
      <formula>NOT(ISERROR(SEARCH("Not yet due",E41)))</formula>
    </cfRule>
    <cfRule type="containsText" dxfId="3297" priority="3333" operator="containsText" text="Completed Behind Schedule">
      <formula>NOT(ISERROR(SEARCH("Completed Behind Schedule",E41)))</formula>
    </cfRule>
    <cfRule type="containsText" dxfId="3296" priority="3334" operator="containsText" text="Off Target">
      <formula>NOT(ISERROR(SEARCH("Off Target",E41)))</formula>
    </cfRule>
    <cfRule type="containsText" dxfId="3295" priority="3335" operator="containsText" text="In Danger of Falling Behind Target">
      <formula>NOT(ISERROR(SEARCH("In Danger of Falling Behind Target",E41)))</formula>
    </cfRule>
    <cfRule type="containsText" dxfId="3294" priority="3336" operator="containsText" text="On Track to be Achieved">
      <formula>NOT(ISERROR(SEARCH("On Track to be Achieved",E41)))</formula>
    </cfRule>
    <cfRule type="containsText" dxfId="3293" priority="3337" operator="containsText" text="Fully Achieved">
      <formula>NOT(ISERROR(SEARCH("Fully Achieved",E41)))</formula>
    </cfRule>
    <cfRule type="containsText" dxfId="3292" priority="3338" operator="containsText" text="Update not Provided">
      <formula>NOT(ISERROR(SEARCH("Update not Provided",E41)))</formula>
    </cfRule>
    <cfRule type="containsText" dxfId="3291" priority="3339" operator="containsText" text="Not yet due">
      <formula>NOT(ISERROR(SEARCH("Not yet due",E41)))</formula>
    </cfRule>
    <cfRule type="containsText" dxfId="3290" priority="3340" operator="containsText" text="Completed Behind Schedule">
      <formula>NOT(ISERROR(SEARCH("Completed Behind Schedule",E41)))</formula>
    </cfRule>
    <cfRule type="containsText" dxfId="3289" priority="3341" operator="containsText" text="Off Target">
      <formula>NOT(ISERROR(SEARCH("Off Target",E41)))</formula>
    </cfRule>
    <cfRule type="containsText" dxfId="3288" priority="3342" operator="containsText" text="In Danger of Falling Behind Target">
      <formula>NOT(ISERROR(SEARCH("In Danger of Falling Behind Target",E41)))</formula>
    </cfRule>
    <cfRule type="containsText" dxfId="3287" priority="3343" operator="containsText" text="On Track to be Achieved">
      <formula>NOT(ISERROR(SEARCH("On Track to be Achieved",E41)))</formula>
    </cfRule>
    <cfRule type="containsText" dxfId="3286" priority="3344" operator="containsText" text="Fully Achieved">
      <formula>NOT(ISERROR(SEARCH("Fully Achieved",E41)))</formula>
    </cfRule>
    <cfRule type="containsText" dxfId="3285" priority="3345" operator="containsText" text="Fully Achieved">
      <formula>NOT(ISERROR(SEARCH("Fully Achieved",E41)))</formula>
    </cfRule>
    <cfRule type="containsText" dxfId="3284" priority="3346" operator="containsText" text="Fully Achieved">
      <formula>NOT(ISERROR(SEARCH("Fully Achieved",E41)))</formula>
    </cfRule>
    <cfRule type="containsText" dxfId="3283" priority="3347" operator="containsText" text="Deferred">
      <formula>NOT(ISERROR(SEARCH("Deferred",E41)))</formula>
    </cfRule>
    <cfRule type="containsText" dxfId="3282" priority="3348" operator="containsText" text="Deleted">
      <formula>NOT(ISERROR(SEARCH("Deleted",E41)))</formula>
    </cfRule>
    <cfRule type="containsText" dxfId="3281" priority="3349" operator="containsText" text="In Danger of Falling Behind Target">
      <formula>NOT(ISERROR(SEARCH("In Danger of Falling Behind Target",E41)))</formula>
    </cfRule>
    <cfRule type="containsText" dxfId="3280" priority="3350" operator="containsText" text="Not yet due">
      <formula>NOT(ISERROR(SEARCH("Not yet due",E41)))</formula>
    </cfRule>
    <cfRule type="containsText" dxfId="3279" priority="3351" operator="containsText" text="Update not Provided">
      <formula>NOT(ISERROR(SEARCH("Update not Provided",E41)))</formula>
    </cfRule>
  </conditionalFormatting>
  <conditionalFormatting sqref="E44:E47">
    <cfRule type="containsText" dxfId="3278" priority="3280" operator="containsText" text="On track to be achieved">
      <formula>NOT(ISERROR(SEARCH("On track to be achieved",E44)))</formula>
    </cfRule>
    <cfRule type="containsText" dxfId="3277" priority="3281" operator="containsText" text="Deferred">
      <formula>NOT(ISERROR(SEARCH("Deferred",E44)))</formula>
    </cfRule>
    <cfRule type="containsText" dxfId="3276" priority="3282" operator="containsText" text="Deleted">
      <formula>NOT(ISERROR(SEARCH("Deleted",E44)))</formula>
    </cfRule>
    <cfRule type="containsText" dxfId="3275" priority="3283" operator="containsText" text="In Danger of Falling Behind Target">
      <formula>NOT(ISERROR(SEARCH("In Danger of Falling Behind Target",E44)))</formula>
    </cfRule>
    <cfRule type="containsText" dxfId="3274" priority="3284" operator="containsText" text="Not yet due">
      <formula>NOT(ISERROR(SEARCH("Not yet due",E44)))</formula>
    </cfRule>
    <cfRule type="containsText" dxfId="3273" priority="3285" operator="containsText" text="Update not Provided">
      <formula>NOT(ISERROR(SEARCH("Update not Provided",E44)))</formula>
    </cfRule>
    <cfRule type="containsText" dxfId="3272" priority="3286" operator="containsText" text="Not yet due">
      <formula>NOT(ISERROR(SEARCH("Not yet due",E44)))</formula>
    </cfRule>
    <cfRule type="containsText" dxfId="3271" priority="3287" operator="containsText" text="Completed Behind Schedule">
      <formula>NOT(ISERROR(SEARCH("Completed Behind Schedule",E44)))</formula>
    </cfRule>
    <cfRule type="containsText" dxfId="3270" priority="3288" operator="containsText" text="Off Target">
      <formula>NOT(ISERROR(SEARCH("Off Target",E44)))</formula>
    </cfRule>
    <cfRule type="containsText" dxfId="3269" priority="3289" operator="containsText" text="On Track to be Achieved">
      <formula>NOT(ISERROR(SEARCH("On Track to be Achieved",E44)))</formula>
    </cfRule>
    <cfRule type="containsText" dxfId="3268" priority="3290" operator="containsText" text="Fully Achieved">
      <formula>NOT(ISERROR(SEARCH("Fully Achieved",E44)))</formula>
    </cfRule>
    <cfRule type="containsText" dxfId="3267" priority="3291" operator="containsText" text="Not yet due">
      <formula>NOT(ISERROR(SEARCH("Not yet due",E44)))</formula>
    </cfRule>
    <cfRule type="containsText" dxfId="3266" priority="3292" operator="containsText" text="Not Yet Due">
      <formula>NOT(ISERROR(SEARCH("Not Yet Due",E44)))</formula>
    </cfRule>
    <cfRule type="containsText" dxfId="3265" priority="3293" operator="containsText" text="Deferred">
      <formula>NOT(ISERROR(SEARCH("Deferred",E44)))</formula>
    </cfRule>
    <cfRule type="containsText" dxfId="3264" priority="3294" operator="containsText" text="Deleted">
      <formula>NOT(ISERROR(SEARCH("Deleted",E44)))</formula>
    </cfRule>
    <cfRule type="containsText" dxfId="3263" priority="3295" operator="containsText" text="In Danger of Falling Behind Target">
      <formula>NOT(ISERROR(SEARCH("In Danger of Falling Behind Target",E44)))</formula>
    </cfRule>
    <cfRule type="containsText" dxfId="3262" priority="3296" operator="containsText" text="Not yet due">
      <formula>NOT(ISERROR(SEARCH("Not yet due",E44)))</formula>
    </cfRule>
    <cfRule type="containsText" dxfId="3261" priority="3297" operator="containsText" text="Completed Behind Schedule">
      <formula>NOT(ISERROR(SEARCH("Completed Behind Schedule",E44)))</formula>
    </cfRule>
    <cfRule type="containsText" dxfId="3260" priority="3298" operator="containsText" text="Off Target">
      <formula>NOT(ISERROR(SEARCH("Off Target",E44)))</formula>
    </cfRule>
    <cfRule type="containsText" dxfId="3259" priority="3299" operator="containsText" text="In Danger of Falling Behind Target">
      <formula>NOT(ISERROR(SEARCH("In Danger of Falling Behind Target",E44)))</formula>
    </cfRule>
    <cfRule type="containsText" dxfId="3258" priority="3300" operator="containsText" text="On Track to be Achieved">
      <formula>NOT(ISERROR(SEARCH("On Track to be Achieved",E44)))</formula>
    </cfRule>
    <cfRule type="containsText" dxfId="3257" priority="3301" operator="containsText" text="Fully Achieved">
      <formula>NOT(ISERROR(SEARCH("Fully Achieved",E44)))</formula>
    </cfRule>
    <cfRule type="containsText" dxfId="3256" priority="3302" operator="containsText" text="Update not Provided">
      <formula>NOT(ISERROR(SEARCH("Update not Provided",E44)))</formula>
    </cfRule>
    <cfRule type="containsText" dxfId="3255" priority="3303" operator="containsText" text="Not yet due">
      <formula>NOT(ISERROR(SEARCH("Not yet due",E44)))</formula>
    </cfRule>
    <cfRule type="containsText" dxfId="3254" priority="3304" operator="containsText" text="Completed Behind Schedule">
      <formula>NOT(ISERROR(SEARCH("Completed Behind Schedule",E44)))</formula>
    </cfRule>
    <cfRule type="containsText" dxfId="3253" priority="3305" operator="containsText" text="Off Target">
      <formula>NOT(ISERROR(SEARCH("Off Target",E44)))</formula>
    </cfRule>
    <cfRule type="containsText" dxfId="3252" priority="3306" operator="containsText" text="In Danger of Falling Behind Target">
      <formula>NOT(ISERROR(SEARCH("In Danger of Falling Behind Target",E44)))</formula>
    </cfRule>
    <cfRule type="containsText" dxfId="3251" priority="3307" operator="containsText" text="On Track to be Achieved">
      <formula>NOT(ISERROR(SEARCH("On Track to be Achieved",E44)))</formula>
    </cfRule>
    <cfRule type="containsText" dxfId="3250" priority="3308" operator="containsText" text="Fully Achieved">
      <formula>NOT(ISERROR(SEARCH("Fully Achieved",E44)))</formula>
    </cfRule>
    <cfRule type="containsText" dxfId="3249" priority="3309" operator="containsText" text="Fully Achieved">
      <formula>NOT(ISERROR(SEARCH("Fully Achieved",E44)))</formula>
    </cfRule>
    <cfRule type="containsText" dxfId="3248" priority="3310" operator="containsText" text="Fully Achieved">
      <formula>NOT(ISERROR(SEARCH("Fully Achieved",E44)))</formula>
    </cfRule>
    <cfRule type="containsText" dxfId="3247" priority="3311" operator="containsText" text="Deferred">
      <formula>NOT(ISERROR(SEARCH("Deferred",E44)))</formula>
    </cfRule>
    <cfRule type="containsText" dxfId="3246" priority="3312" operator="containsText" text="Deleted">
      <formula>NOT(ISERROR(SEARCH("Deleted",E44)))</formula>
    </cfRule>
    <cfRule type="containsText" dxfId="3245" priority="3313" operator="containsText" text="In Danger of Falling Behind Target">
      <formula>NOT(ISERROR(SEARCH("In Danger of Falling Behind Target",E44)))</formula>
    </cfRule>
    <cfRule type="containsText" dxfId="3244" priority="3314" operator="containsText" text="Not yet due">
      <formula>NOT(ISERROR(SEARCH("Not yet due",E44)))</formula>
    </cfRule>
    <cfRule type="containsText" dxfId="3243" priority="3315" operator="containsText" text="Update not Provided">
      <formula>NOT(ISERROR(SEARCH("Update not Provided",E44)))</formula>
    </cfRule>
  </conditionalFormatting>
  <conditionalFormatting sqref="E49:E50">
    <cfRule type="containsText" dxfId="3242" priority="3244" operator="containsText" text="On track to be achieved">
      <formula>NOT(ISERROR(SEARCH("On track to be achieved",E49)))</formula>
    </cfRule>
    <cfRule type="containsText" dxfId="3241" priority="3245" operator="containsText" text="Deferred">
      <formula>NOT(ISERROR(SEARCH("Deferred",E49)))</formula>
    </cfRule>
    <cfRule type="containsText" dxfId="3240" priority="3246" operator="containsText" text="Deleted">
      <formula>NOT(ISERROR(SEARCH("Deleted",E49)))</formula>
    </cfRule>
    <cfRule type="containsText" dxfId="3239" priority="3247" operator="containsText" text="In Danger of Falling Behind Target">
      <formula>NOT(ISERROR(SEARCH("In Danger of Falling Behind Target",E49)))</formula>
    </cfRule>
    <cfRule type="containsText" dxfId="3238" priority="3248" operator="containsText" text="Not yet due">
      <formula>NOT(ISERROR(SEARCH("Not yet due",E49)))</formula>
    </cfRule>
    <cfRule type="containsText" dxfId="3237" priority="3249" operator="containsText" text="Update not Provided">
      <formula>NOT(ISERROR(SEARCH("Update not Provided",E49)))</formula>
    </cfRule>
    <cfRule type="containsText" dxfId="3236" priority="3250" operator="containsText" text="Not yet due">
      <formula>NOT(ISERROR(SEARCH("Not yet due",E49)))</formula>
    </cfRule>
    <cfRule type="containsText" dxfId="3235" priority="3251" operator="containsText" text="Completed Behind Schedule">
      <formula>NOT(ISERROR(SEARCH("Completed Behind Schedule",E49)))</formula>
    </cfRule>
    <cfRule type="containsText" dxfId="3234" priority="3252" operator="containsText" text="Off Target">
      <formula>NOT(ISERROR(SEARCH("Off Target",E49)))</formula>
    </cfRule>
    <cfRule type="containsText" dxfId="3233" priority="3253" operator="containsText" text="On Track to be Achieved">
      <formula>NOT(ISERROR(SEARCH("On Track to be Achieved",E49)))</formula>
    </cfRule>
    <cfRule type="containsText" dxfId="3232" priority="3254" operator="containsText" text="Fully Achieved">
      <formula>NOT(ISERROR(SEARCH("Fully Achieved",E49)))</formula>
    </cfRule>
    <cfRule type="containsText" dxfId="3231" priority="3255" operator="containsText" text="Not yet due">
      <formula>NOT(ISERROR(SEARCH("Not yet due",E49)))</formula>
    </cfRule>
    <cfRule type="containsText" dxfId="3230" priority="3256" operator="containsText" text="Not Yet Due">
      <formula>NOT(ISERROR(SEARCH("Not Yet Due",E49)))</formula>
    </cfRule>
    <cfRule type="containsText" dxfId="3229" priority="3257" operator="containsText" text="Deferred">
      <formula>NOT(ISERROR(SEARCH("Deferred",E49)))</formula>
    </cfRule>
    <cfRule type="containsText" dxfId="3228" priority="3258" operator="containsText" text="Deleted">
      <formula>NOT(ISERROR(SEARCH("Deleted",E49)))</formula>
    </cfRule>
    <cfRule type="containsText" dxfId="3227" priority="3259" operator="containsText" text="In Danger of Falling Behind Target">
      <formula>NOT(ISERROR(SEARCH("In Danger of Falling Behind Target",E49)))</formula>
    </cfRule>
    <cfRule type="containsText" dxfId="3226" priority="3260" operator="containsText" text="Not yet due">
      <formula>NOT(ISERROR(SEARCH("Not yet due",E49)))</formula>
    </cfRule>
    <cfRule type="containsText" dxfId="3225" priority="3261" operator="containsText" text="Completed Behind Schedule">
      <formula>NOT(ISERROR(SEARCH("Completed Behind Schedule",E49)))</formula>
    </cfRule>
    <cfRule type="containsText" dxfId="3224" priority="3262" operator="containsText" text="Off Target">
      <formula>NOT(ISERROR(SEARCH("Off Target",E49)))</formula>
    </cfRule>
    <cfRule type="containsText" dxfId="3223" priority="3263" operator="containsText" text="In Danger of Falling Behind Target">
      <formula>NOT(ISERROR(SEARCH("In Danger of Falling Behind Target",E49)))</formula>
    </cfRule>
    <cfRule type="containsText" dxfId="3222" priority="3264" operator="containsText" text="On Track to be Achieved">
      <formula>NOT(ISERROR(SEARCH("On Track to be Achieved",E49)))</formula>
    </cfRule>
    <cfRule type="containsText" dxfId="3221" priority="3265" operator="containsText" text="Fully Achieved">
      <formula>NOT(ISERROR(SEARCH("Fully Achieved",E49)))</formula>
    </cfRule>
    <cfRule type="containsText" dxfId="3220" priority="3266" operator="containsText" text="Update not Provided">
      <formula>NOT(ISERROR(SEARCH("Update not Provided",E49)))</formula>
    </cfRule>
    <cfRule type="containsText" dxfId="3219" priority="3267" operator="containsText" text="Not yet due">
      <formula>NOT(ISERROR(SEARCH("Not yet due",E49)))</formula>
    </cfRule>
    <cfRule type="containsText" dxfId="3218" priority="3268" operator="containsText" text="Completed Behind Schedule">
      <formula>NOT(ISERROR(SEARCH("Completed Behind Schedule",E49)))</formula>
    </cfRule>
    <cfRule type="containsText" dxfId="3217" priority="3269" operator="containsText" text="Off Target">
      <formula>NOT(ISERROR(SEARCH("Off Target",E49)))</formula>
    </cfRule>
    <cfRule type="containsText" dxfId="3216" priority="3270" operator="containsText" text="In Danger of Falling Behind Target">
      <formula>NOT(ISERROR(SEARCH("In Danger of Falling Behind Target",E49)))</formula>
    </cfRule>
    <cfRule type="containsText" dxfId="3215" priority="3271" operator="containsText" text="On Track to be Achieved">
      <formula>NOT(ISERROR(SEARCH("On Track to be Achieved",E49)))</formula>
    </cfRule>
    <cfRule type="containsText" dxfId="3214" priority="3272" operator="containsText" text="Fully Achieved">
      <formula>NOT(ISERROR(SEARCH("Fully Achieved",E49)))</formula>
    </cfRule>
    <cfRule type="containsText" dxfId="3213" priority="3273" operator="containsText" text="Fully Achieved">
      <formula>NOT(ISERROR(SEARCH("Fully Achieved",E49)))</formula>
    </cfRule>
    <cfRule type="containsText" dxfId="3212" priority="3274" operator="containsText" text="Fully Achieved">
      <formula>NOT(ISERROR(SEARCH("Fully Achieved",E49)))</formula>
    </cfRule>
    <cfRule type="containsText" dxfId="3211" priority="3275" operator="containsText" text="Deferred">
      <formula>NOT(ISERROR(SEARCH("Deferred",E49)))</formula>
    </cfRule>
    <cfRule type="containsText" dxfId="3210" priority="3276" operator="containsText" text="Deleted">
      <formula>NOT(ISERROR(SEARCH("Deleted",E49)))</formula>
    </cfRule>
    <cfRule type="containsText" dxfId="3209" priority="3277" operator="containsText" text="In Danger of Falling Behind Target">
      <formula>NOT(ISERROR(SEARCH("In Danger of Falling Behind Target",E49)))</formula>
    </cfRule>
    <cfRule type="containsText" dxfId="3208" priority="3278" operator="containsText" text="Not yet due">
      <formula>NOT(ISERROR(SEARCH("Not yet due",E49)))</formula>
    </cfRule>
    <cfRule type="containsText" dxfId="3207" priority="3279" operator="containsText" text="Update not Provided">
      <formula>NOT(ISERROR(SEARCH("Update not Provided",E49)))</formula>
    </cfRule>
  </conditionalFormatting>
  <conditionalFormatting sqref="E52:E54">
    <cfRule type="containsText" dxfId="3206" priority="3208" operator="containsText" text="On track to be achieved">
      <formula>NOT(ISERROR(SEARCH("On track to be achieved",E52)))</formula>
    </cfRule>
    <cfRule type="containsText" dxfId="3205" priority="3209" operator="containsText" text="Deferred">
      <formula>NOT(ISERROR(SEARCH("Deferred",E52)))</formula>
    </cfRule>
    <cfRule type="containsText" dxfId="3204" priority="3210" operator="containsText" text="Deleted">
      <formula>NOT(ISERROR(SEARCH("Deleted",E52)))</formula>
    </cfRule>
    <cfRule type="containsText" dxfId="3203" priority="3211" operator="containsText" text="In Danger of Falling Behind Target">
      <formula>NOT(ISERROR(SEARCH("In Danger of Falling Behind Target",E52)))</formula>
    </cfRule>
    <cfRule type="containsText" dxfId="3202" priority="3212" operator="containsText" text="Not yet due">
      <formula>NOT(ISERROR(SEARCH("Not yet due",E52)))</formula>
    </cfRule>
    <cfRule type="containsText" dxfId="3201" priority="3213" operator="containsText" text="Update not Provided">
      <formula>NOT(ISERROR(SEARCH("Update not Provided",E52)))</formula>
    </cfRule>
    <cfRule type="containsText" dxfId="3200" priority="3214" operator="containsText" text="Not yet due">
      <formula>NOT(ISERROR(SEARCH("Not yet due",E52)))</formula>
    </cfRule>
    <cfRule type="containsText" dxfId="3199" priority="3215" operator="containsText" text="Completed Behind Schedule">
      <formula>NOT(ISERROR(SEARCH("Completed Behind Schedule",E52)))</formula>
    </cfRule>
    <cfRule type="containsText" dxfId="3198" priority="3216" operator="containsText" text="Off Target">
      <formula>NOT(ISERROR(SEARCH("Off Target",E52)))</formula>
    </cfRule>
    <cfRule type="containsText" dxfId="3197" priority="3217" operator="containsText" text="On Track to be Achieved">
      <formula>NOT(ISERROR(SEARCH("On Track to be Achieved",E52)))</formula>
    </cfRule>
    <cfRule type="containsText" dxfId="3196" priority="3218" operator="containsText" text="Fully Achieved">
      <formula>NOT(ISERROR(SEARCH("Fully Achieved",E52)))</formula>
    </cfRule>
    <cfRule type="containsText" dxfId="3195" priority="3219" operator="containsText" text="Not yet due">
      <formula>NOT(ISERROR(SEARCH("Not yet due",E52)))</formula>
    </cfRule>
    <cfRule type="containsText" dxfId="3194" priority="3220" operator="containsText" text="Not Yet Due">
      <formula>NOT(ISERROR(SEARCH("Not Yet Due",E52)))</formula>
    </cfRule>
    <cfRule type="containsText" dxfId="3193" priority="3221" operator="containsText" text="Deferred">
      <formula>NOT(ISERROR(SEARCH("Deferred",E52)))</formula>
    </cfRule>
    <cfRule type="containsText" dxfId="3192" priority="3222" operator="containsText" text="Deleted">
      <formula>NOT(ISERROR(SEARCH("Deleted",E52)))</formula>
    </cfRule>
    <cfRule type="containsText" dxfId="3191" priority="3223" operator="containsText" text="In Danger of Falling Behind Target">
      <formula>NOT(ISERROR(SEARCH("In Danger of Falling Behind Target",E52)))</formula>
    </cfRule>
    <cfRule type="containsText" dxfId="3190" priority="3224" operator="containsText" text="Not yet due">
      <formula>NOT(ISERROR(SEARCH("Not yet due",E52)))</formula>
    </cfRule>
    <cfRule type="containsText" dxfId="3189" priority="3225" operator="containsText" text="Completed Behind Schedule">
      <formula>NOT(ISERROR(SEARCH("Completed Behind Schedule",E52)))</formula>
    </cfRule>
    <cfRule type="containsText" dxfId="3188" priority="3226" operator="containsText" text="Off Target">
      <formula>NOT(ISERROR(SEARCH("Off Target",E52)))</formula>
    </cfRule>
    <cfRule type="containsText" dxfId="3187" priority="3227" operator="containsText" text="In Danger of Falling Behind Target">
      <formula>NOT(ISERROR(SEARCH("In Danger of Falling Behind Target",E52)))</formula>
    </cfRule>
    <cfRule type="containsText" dxfId="3186" priority="3228" operator="containsText" text="On Track to be Achieved">
      <formula>NOT(ISERROR(SEARCH("On Track to be Achieved",E52)))</formula>
    </cfRule>
    <cfRule type="containsText" dxfId="3185" priority="3229" operator="containsText" text="Fully Achieved">
      <formula>NOT(ISERROR(SEARCH("Fully Achieved",E52)))</formula>
    </cfRule>
    <cfRule type="containsText" dxfId="3184" priority="3230" operator="containsText" text="Update not Provided">
      <formula>NOT(ISERROR(SEARCH("Update not Provided",E52)))</formula>
    </cfRule>
    <cfRule type="containsText" dxfId="3183" priority="3231" operator="containsText" text="Not yet due">
      <formula>NOT(ISERROR(SEARCH("Not yet due",E52)))</formula>
    </cfRule>
    <cfRule type="containsText" dxfId="3182" priority="3232" operator="containsText" text="Completed Behind Schedule">
      <formula>NOT(ISERROR(SEARCH("Completed Behind Schedule",E52)))</formula>
    </cfRule>
    <cfRule type="containsText" dxfId="3181" priority="3233" operator="containsText" text="Off Target">
      <formula>NOT(ISERROR(SEARCH("Off Target",E52)))</formula>
    </cfRule>
    <cfRule type="containsText" dxfId="3180" priority="3234" operator="containsText" text="In Danger of Falling Behind Target">
      <formula>NOT(ISERROR(SEARCH("In Danger of Falling Behind Target",E52)))</formula>
    </cfRule>
    <cfRule type="containsText" dxfId="3179" priority="3235" operator="containsText" text="On Track to be Achieved">
      <formula>NOT(ISERROR(SEARCH("On Track to be Achieved",E52)))</formula>
    </cfRule>
    <cfRule type="containsText" dxfId="3178" priority="3236" operator="containsText" text="Fully Achieved">
      <formula>NOT(ISERROR(SEARCH("Fully Achieved",E52)))</formula>
    </cfRule>
    <cfRule type="containsText" dxfId="3177" priority="3237" operator="containsText" text="Fully Achieved">
      <formula>NOT(ISERROR(SEARCH("Fully Achieved",E52)))</formula>
    </cfRule>
    <cfRule type="containsText" dxfId="3176" priority="3238" operator="containsText" text="Fully Achieved">
      <formula>NOT(ISERROR(SEARCH("Fully Achieved",E52)))</formula>
    </cfRule>
    <cfRule type="containsText" dxfId="3175" priority="3239" operator="containsText" text="Deferred">
      <formula>NOT(ISERROR(SEARCH("Deferred",E52)))</formula>
    </cfRule>
    <cfRule type="containsText" dxfId="3174" priority="3240" operator="containsText" text="Deleted">
      <formula>NOT(ISERROR(SEARCH("Deleted",E52)))</formula>
    </cfRule>
    <cfRule type="containsText" dxfId="3173" priority="3241" operator="containsText" text="In Danger of Falling Behind Target">
      <formula>NOT(ISERROR(SEARCH("In Danger of Falling Behind Target",E52)))</formula>
    </cfRule>
    <cfRule type="containsText" dxfId="3172" priority="3242" operator="containsText" text="Not yet due">
      <formula>NOT(ISERROR(SEARCH("Not yet due",E52)))</formula>
    </cfRule>
    <cfRule type="containsText" dxfId="3171" priority="3243" operator="containsText" text="Update not Provided">
      <formula>NOT(ISERROR(SEARCH("Update not Provided",E52)))</formula>
    </cfRule>
  </conditionalFormatting>
  <conditionalFormatting sqref="E56:E61">
    <cfRule type="containsText" dxfId="3170" priority="3172" operator="containsText" text="On track to be achieved">
      <formula>NOT(ISERROR(SEARCH("On track to be achieved",E56)))</formula>
    </cfRule>
    <cfRule type="containsText" dxfId="3169" priority="3173" operator="containsText" text="Deferred">
      <formula>NOT(ISERROR(SEARCH("Deferred",E56)))</formula>
    </cfRule>
    <cfRule type="containsText" dxfId="3168" priority="3174" operator="containsText" text="Deleted">
      <formula>NOT(ISERROR(SEARCH("Deleted",E56)))</formula>
    </cfRule>
    <cfRule type="containsText" dxfId="3167" priority="3175" operator="containsText" text="In Danger of Falling Behind Target">
      <formula>NOT(ISERROR(SEARCH("In Danger of Falling Behind Target",E56)))</formula>
    </cfRule>
    <cfRule type="containsText" dxfId="3166" priority="3176" operator="containsText" text="Not yet due">
      <formula>NOT(ISERROR(SEARCH("Not yet due",E56)))</formula>
    </cfRule>
    <cfRule type="containsText" dxfId="3165" priority="3177" operator="containsText" text="Update not Provided">
      <formula>NOT(ISERROR(SEARCH("Update not Provided",E56)))</formula>
    </cfRule>
    <cfRule type="containsText" dxfId="3164" priority="3178" operator="containsText" text="Not yet due">
      <formula>NOT(ISERROR(SEARCH("Not yet due",E56)))</formula>
    </cfRule>
    <cfRule type="containsText" dxfId="3163" priority="3179" operator="containsText" text="Completed Behind Schedule">
      <formula>NOT(ISERROR(SEARCH("Completed Behind Schedule",E56)))</formula>
    </cfRule>
    <cfRule type="containsText" dxfId="3162" priority="3180" operator="containsText" text="Off Target">
      <formula>NOT(ISERROR(SEARCH("Off Target",E56)))</formula>
    </cfRule>
    <cfRule type="containsText" dxfId="3161" priority="3181" operator="containsText" text="On Track to be Achieved">
      <formula>NOT(ISERROR(SEARCH("On Track to be Achieved",E56)))</formula>
    </cfRule>
    <cfRule type="containsText" dxfId="3160" priority="3182" operator="containsText" text="Fully Achieved">
      <formula>NOT(ISERROR(SEARCH("Fully Achieved",E56)))</formula>
    </cfRule>
    <cfRule type="containsText" dxfId="3159" priority="3183" operator="containsText" text="Not yet due">
      <formula>NOT(ISERROR(SEARCH("Not yet due",E56)))</formula>
    </cfRule>
    <cfRule type="containsText" dxfId="3158" priority="3184" operator="containsText" text="Not Yet Due">
      <formula>NOT(ISERROR(SEARCH("Not Yet Due",E56)))</formula>
    </cfRule>
    <cfRule type="containsText" dxfId="3157" priority="3185" operator="containsText" text="Deferred">
      <formula>NOT(ISERROR(SEARCH("Deferred",E56)))</formula>
    </cfRule>
    <cfRule type="containsText" dxfId="3156" priority="3186" operator="containsText" text="Deleted">
      <formula>NOT(ISERROR(SEARCH("Deleted",E56)))</formula>
    </cfRule>
    <cfRule type="containsText" dxfId="3155" priority="3187" operator="containsText" text="In Danger of Falling Behind Target">
      <formula>NOT(ISERROR(SEARCH("In Danger of Falling Behind Target",E56)))</formula>
    </cfRule>
    <cfRule type="containsText" dxfId="3154" priority="3188" operator="containsText" text="Not yet due">
      <formula>NOT(ISERROR(SEARCH("Not yet due",E56)))</formula>
    </cfRule>
    <cfRule type="containsText" dxfId="3153" priority="3189" operator="containsText" text="Completed Behind Schedule">
      <formula>NOT(ISERROR(SEARCH("Completed Behind Schedule",E56)))</formula>
    </cfRule>
    <cfRule type="containsText" dxfId="3152" priority="3190" operator="containsText" text="Off Target">
      <formula>NOT(ISERROR(SEARCH("Off Target",E56)))</formula>
    </cfRule>
    <cfRule type="containsText" dxfId="3151" priority="3191" operator="containsText" text="In Danger of Falling Behind Target">
      <formula>NOT(ISERROR(SEARCH("In Danger of Falling Behind Target",E56)))</formula>
    </cfRule>
    <cfRule type="containsText" dxfId="3150" priority="3192" operator="containsText" text="On Track to be Achieved">
      <formula>NOT(ISERROR(SEARCH("On Track to be Achieved",E56)))</formula>
    </cfRule>
    <cfRule type="containsText" dxfId="3149" priority="3193" operator="containsText" text="Fully Achieved">
      <formula>NOT(ISERROR(SEARCH("Fully Achieved",E56)))</formula>
    </cfRule>
    <cfRule type="containsText" dxfId="3148" priority="3194" operator="containsText" text="Update not Provided">
      <formula>NOT(ISERROR(SEARCH("Update not Provided",E56)))</formula>
    </cfRule>
    <cfRule type="containsText" dxfId="3147" priority="3195" operator="containsText" text="Not yet due">
      <formula>NOT(ISERROR(SEARCH("Not yet due",E56)))</formula>
    </cfRule>
    <cfRule type="containsText" dxfId="3146" priority="3196" operator="containsText" text="Completed Behind Schedule">
      <formula>NOT(ISERROR(SEARCH("Completed Behind Schedule",E56)))</formula>
    </cfRule>
    <cfRule type="containsText" dxfId="3145" priority="3197" operator="containsText" text="Off Target">
      <formula>NOT(ISERROR(SEARCH("Off Target",E56)))</formula>
    </cfRule>
    <cfRule type="containsText" dxfId="3144" priority="3198" operator="containsText" text="In Danger of Falling Behind Target">
      <formula>NOT(ISERROR(SEARCH("In Danger of Falling Behind Target",E56)))</formula>
    </cfRule>
    <cfRule type="containsText" dxfId="3143" priority="3199" operator="containsText" text="On Track to be Achieved">
      <formula>NOT(ISERROR(SEARCH("On Track to be Achieved",E56)))</formula>
    </cfRule>
    <cfRule type="containsText" dxfId="3142" priority="3200" operator="containsText" text="Fully Achieved">
      <formula>NOT(ISERROR(SEARCH("Fully Achieved",E56)))</formula>
    </cfRule>
    <cfRule type="containsText" dxfId="3141" priority="3201" operator="containsText" text="Fully Achieved">
      <formula>NOT(ISERROR(SEARCH("Fully Achieved",E56)))</formula>
    </cfRule>
    <cfRule type="containsText" dxfId="3140" priority="3202" operator="containsText" text="Fully Achieved">
      <formula>NOT(ISERROR(SEARCH("Fully Achieved",E56)))</formula>
    </cfRule>
    <cfRule type="containsText" dxfId="3139" priority="3203" operator="containsText" text="Deferred">
      <formula>NOT(ISERROR(SEARCH("Deferred",E56)))</formula>
    </cfRule>
    <cfRule type="containsText" dxfId="3138" priority="3204" operator="containsText" text="Deleted">
      <formula>NOT(ISERROR(SEARCH("Deleted",E56)))</formula>
    </cfRule>
    <cfRule type="containsText" dxfId="3137" priority="3205" operator="containsText" text="In Danger of Falling Behind Target">
      <formula>NOT(ISERROR(SEARCH("In Danger of Falling Behind Target",E56)))</formula>
    </cfRule>
    <cfRule type="containsText" dxfId="3136" priority="3206" operator="containsText" text="Not yet due">
      <formula>NOT(ISERROR(SEARCH("Not yet due",E56)))</formula>
    </cfRule>
    <cfRule type="containsText" dxfId="3135" priority="3207" operator="containsText" text="Update not Provided">
      <formula>NOT(ISERROR(SEARCH("Update not Provided",E56)))</formula>
    </cfRule>
  </conditionalFormatting>
  <conditionalFormatting sqref="E64:E70">
    <cfRule type="containsText" dxfId="3134" priority="3136" operator="containsText" text="On track to be achieved">
      <formula>NOT(ISERROR(SEARCH("On track to be achieved",E64)))</formula>
    </cfRule>
    <cfRule type="containsText" dxfId="3133" priority="3137" operator="containsText" text="Deferred">
      <formula>NOT(ISERROR(SEARCH("Deferred",E64)))</formula>
    </cfRule>
    <cfRule type="containsText" dxfId="3132" priority="3138" operator="containsText" text="Deleted">
      <formula>NOT(ISERROR(SEARCH("Deleted",E64)))</formula>
    </cfRule>
    <cfRule type="containsText" dxfId="3131" priority="3139" operator="containsText" text="In Danger of Falling Behind Target">
      <formula>NOT(ISERROR(SEARCH("In Danger of Falling Behind Target",E64)))</formula>
    </cfRule>
    <cfRule type="containsText" dxfId="3130" priority="3140" operator="containsText" text="Not yet due">
      <formula>NOT(ISERROR(SEARCH("Not yet due",E64)))</formula>
    </cfRule>
    <cfRule type="containsText" dxfId="3129" priority="3141" operator="containsText" text="Update not Provided">
      <formula>NOT(ISERROR(SEARCH("Update not Provided",E64)))</formula>
    </cfRule>
    <cfRule type="containsText" dxfId="3128" priority="3142" operator="containsText" text="Not yet due">
      <formula>NOT(ISERROR(SEARCH("Not yet due",E64)))</formula>
    </cfRule>
    <cfRule type="containsText" dxfId="3127" priority="3143" operator="containsText" text="Completed Behind Schedule">
      <formula>NOT(ISERROR(SEARCH("Completed Behind Schedule",E64)))</formula>
    </cfRule>
    <cfRule type="containsText" dxfId="3126" priority="3144" operator="containsText" text="Off Target">
      <formula>NOT(ISERROR(SEARCH("Off Target",E64)))</formula>
    </cfRule>
    <cfRule type="containsText" dxfId="3125" priority="3145" operator="containsText" text="On Track to be Achieved">
      <formula>NOT(ISERROR(SEARCH("On Track to be Achieved",E64)))</formula>
    </cfRule>
    <cfRule type="containsText" dxfId="3124" priority="3146" operator="containsText" text="Fully Achieved">
      <formula>NOT(ISERROR(SEARCH("Fully Achieved",E64)))</formula>
    </cfRule>
    <cfRule type="containsText" dxfId="3123" priority="3147" operator="containsText" text="Not yet due">
      <formula>NOT(ISERROR(SEARCH("Not yet due",E64)))</formula>
    </cfRule>
    <cfRule type="containsText" dxfId="3122" priority="3148" operator="containsText" text="Not Yet Due">
      <formula>NOT(ISERROR(SEARCH("Not Yet Due",E64)))</formula>
    </cfRule>
    <cfRule type="containsText" dxfId="3121" priority="3149" operator="containsText" text="Deferred">
      <formula>NOT(ISERROR(SEARCH("Deferred",E64)))</formula>
    </cfRule>
    <cfRule type="containsText" dxfId="3120" priority="3150" operator="containsText" text="Deleted">
      <formula>NOT(ISERROR(SEARCH("Deleted",E64)))</formula>
    </cfRule>
    <cfRule type="containsText" dxfId="3119" priority="3151" operator="containsText" text="In Danger of Falling Behind Target">
      <formula>NOT(ISERROR(SEARCH("In Danger of Falling Behind Target",E64)))</formula>
    </cfRule>
    <cfRule type="containsText" dxfId="3118" priority="3152" operator="containsText" text="Not yet due">
      <formula>NOT(ISERROR(SEARCH("Not yet due",E64)))</formula>
    </cfRule>
    <cfRule type="containsText" dxfId="3117" priority="3153" operator="containsText" text="Completed Behind Schedule">
      <formula>NOT(ISERROR(SEARCH("Completed Behind Schedule",E64)))</formula>
    </cfRule>
    <cfRule type="containsText" dxfId="3116" priority="3154" operator="containsText" text="Off Target">
      <formula>NOT(ISERROR(SEARCH("Off Target",E64)))</formula>
    </cfRule>
    <cfRule type="containsText" dxfId="3115" priority="3155" operator="containsText" text="In Danger of Falling Behind Target">
      <formula>NOT(ISERROR(SEARCH("In Danger of Falling Behind Target",E64)))</formula>
    </cfRule>
    <cfRule type="containsText" dxfId="3114" priority="3156" operator="containsText" text="On Track to be Achieved">
      <formula>NOT(ISERROR(SEARCH("On Track to be Achieved",E64)))</formula>
    </cfRule>
    <cfRule type="containsText" dxfId="3113" priority="3157" operator="containsText" text="Fully Achieved">
      <formula>NOT(ISERROR(SEARCH("Fully Achieved",E64)))</formula>
    </cfRule>
    <cfRule type="containsText" dxfId="3112" priority="3158" operator="containsText" text="Update not Provided">
      <formula>NOT(ISERROR(SEARCH("Update not Provided",E64)))</formula>
    </cfRule>
    <cfRule type="containsText" dxfId="3111" priority="3159" operator="containsText" text="Not yet due">
      <formula>NOT(ISERROR(SEARCH("Not yet due",E64)))</formula>
    </cfRule>
    <cfRule type="containsText" dxfId="3110" priority="3160" operator="containsText" text="Completed Behind Schedule">
      <formula>NOT(ISERROR(SEARCH("Completed Behind Schedule",E64)))</formula>
    </cfRule>
    <cfRule type="containsText" dxfId="3109" priority="3161" operator="containsText" text="Off Target">
      <formula>NOT(ISERROR(SEARCH("Off Target",E64)))</formula>
    </cfRule>
    <cfRule type="containsText" dxfId="3108" priority="3162" operator="containsText" text="In Danger of Falling Behind Target">
      <formula>NOT(ISERROR(SEARCH("In Danger of Falling Behind Target",E64)))</formula>
    </cfRule>
    <cfRule type="containsText" dxfId="3107" priority="3163" operator="containsText" text="On Track to be Achieved">
      <formula>NOT(ISERROR(SEARCH("On Track to be Achieved",E64)))</formula>
    </cfRule>
    <cfRule type="containsText" dxfId="3106" priority="3164" operator="containsText" text="Fully Achieved">
      <formula>NOT(ISERROR(SEARCH("Fully Achieved",E64)))</formula>
    </cfRule>
    <cfRule type="containsText" dxfId="3105" priority="3165" operator="containsText" text="Fully Achieved">
      <formula>NOT(ISERROR(SEARCH("Fully Achieved",E64)))</formula>
    </cfRule>
    <cfRule type="containsText" dxfId="3104" priority="3166" operator="containsText" text="Fully Achieved">
      <formula>NOT(ISERROR(SEARCH("Fully Achieved",E64)))</formula>
    </cfRule>
    <cfRule type="containsText" dxfId="3103" priority="3167" operator="containsText" text="Deferred">
      <formula>NOT(ISERROR(SEARCH("Deferred",E64)))</formula>
    </cfRule>
    <cfRule type="containsText" dxfId="3102" priority="3168" operator="containsText" text="Deleted">
      <formula>NOT(ISERROR(SEARCH("Deleted",E64)))</formula>
    </cfRule>
    <cfRule type="containsText" dxfId="3101" priority="3169" operator="containsText" text="In Danger of Falling Behind Target">
      <formula>NOT(ISERROR(SEARCH("In Danger of Falling Behind Target",E64)))</formula>
    </cfRule>
    <cfRule type="containsText" dxfId="3100" priority="3170" operator="containsText" text="Not yet due">
      <formula>NOT(ISERROR(SEARCH("Not yet due",E64)))</formula>
    </cfRule>
    <cfRule type="containsText" dxfId="3099" priority="3171" operator="containsText" text="Update not Provided">
      <formula>NOT(ISERROR(SEARCH("Update not Provided",E64)))</formula>
    </cfRule>
  </conditionalFormatting>
  <conditionalFormatting sqref="E75">
    <cfRule type="containsText" dxfId="3098" priority="3100" operator="containsText" text="On track to be achieved">
      <formula>NOT(ISERROR(SEARCH("On track to be achieved",E75)))</formula>
    </cfRule>
    <cfRule type="containsText" dxfId="3097" priority="3101" operator="containsText" text="Deferred">
      <formula>NOT(ISERROR(SEARCH("Deferred",E75)))</formula>
    </cfRule>
    <cfRule type="containsText" dxfId="3096" priority="3102" operator="containsText" text="Deleted">
      <formula>NOT(ISERROR(SEARCH("Deleted",E75)))</formula>
    </cfRule>
    <cfRule type="containsText" dxfId="3095" priority="3103" operator="containsText" text="In Danger of Falling Behind Target">
      <formula>NOT(ISERROR(SEARCH("In Danger of Falling Behind Target",E75)))</formula>
    </cfRule>
    <cfRule type="containsText" dxfId="3094" priority="3104" operator="containsText" text="Not yet due">
      <formula>NOT(ISERROR(SEARCH("Not yet due",E75)))</formula>
    </cfRule>
    <cfRule type="containsText" dxfId="3093" priority="3105" operator="containsText" text="Update not Provided">
      <formula>NOT(ISERROR(SEARCH("Update not Provided",E75)))</formula>
    </cfRule>
    <cfRule type="containsText" dxfId="3092" priority="3106" operator="containsText" text="Not yet due">
      <formula>NOT(ISERROR(SEARCH("Not yet due",E75)))</formula>
    </cfRule>
    <cfRule type="containsText" dxfId="3091" priority="3107" operator="containsText" text="Completed Behind Schedule">
      <formula>NOT(ISERROR(SEARCH("Completed Behind Schedule",E75)))</formula>
    </cfRule>
    <cfRule type="containsText" dxfId="3090" priority="3108" operator="containsText" text="Off Target">
      <formula>NOT(ISERROR(SEARCH("Off Target",E75)))</formula>
    </cfRule>
    <cfRule type="containsText" dxfId="3089" priority="3109" operator="containsText" text="On Track to be Achieved">
      <formula>NOT(ISERROR(SEARCH("On Track to be Achieved",E75)))</formula>
    </cfRule>
    <cfRule type="containsText" dxfId="3088" priority="3110" operator="containsText" text="Fully Achieved">
      <formula>NOT(ISERROR(SEARCH("Fully Achieved",E75)))</formula>
    </cfRule>
    <cfRule type="containsText" dxfId="3087" priority="3111" operator="containsText" text="Not yet due">
      <formula>NOT(ISERROR(SEARCH("Not yet due",E75)))</formula>
    </cfRule>
    <cfRule type="containsText" dxfId="3086" priority="3112" operator="containsText" text="Not Yet Due">
      <formula>NOT(ISERROR(SEARCH("Not Yet Due",E75)))</formula>
    </cfRule>
    <cfRule type="containsText" dxfId="3085" priority="3113" operator="containsText" text="Deferred">
      <formula>NOT(ISERROR(SEARCH("Deferred",E75)))</formula>
    </cfRule>
    <cfRule type="containsText" dxfId="3084" priority="3114" operator="containsText" text="Deleted">
      <formula>NOT(ISERROR(SEARCH("Deleted",E75)))</formula>
    </cfRule>
    <cfRule type="containsText" dxfId="3083" priority="3115" operator="containsText" text="In Danger of Falling Behind Target">
      <formula>NOT(ISERROR(SEARCH("In Danger of Falling Behind Target",E75)))</formula>
    </cfRule>
    <cfRule type="containsText" dxfId="3082" priority="3116" operator="containsText" text="Not yet due">
      <formula>NOT(ISERROR(SEARCH("Not yet due",E75)))</formula>
    </cfRule>
    <cfRule type="containsText" dxfId="3081" priority="3117" operator="containsText" text="Completed Behind Schedule">
      <formula>NOT(ISERROR(SEARCH("Completed Behind Schedule",E75)))</formula>
    </cfRule>
    <cfRule type="containsText" dxfId="3080" priority="3118" operator="containsText" text="Off Target">
      <formula>NOT(ISERROR(SEARCH("Off Target",E75)))</formula>
    </cfRule>
    <cfRule type="containsText" dxfId="3079" priority="3119" operator="containsText" text="In Danger of Falling Behind Target">
      <formula>NOT(ISERROR(SEARCH("In Danger of Falling Behind Target",E75)))</formula>
    </cfRule>
    <cfRule type="containsText" dxfId="3078" priority="3120" operator="containsText" text="On Track to be Achieved">
      <formula>NOT(ISERROR(SEARCH("On Track to be Achieved",E75)))</formula>
    </cfRule>
    <cfRule type="containsText" dxfId="3077" priority="3121" operator="containsText" text="Fully Achieved">
      <formula>NOT(ISERROR(SEARCH("Fully Achieved",E75)))</formula>
    </cfRule>
    <cfRule type="containsText" dxfId="3076" priority="3122" operator="containsText" text="Update not Provided">
      <formula>NOT(ISERROR(SEARCH("Update not Provided",E75)))</formula>
    </cfRule>
    <cfRule type="containsText" dxfId="3075" priority="3123" operator="containsText" text="Not yet due">
      <formula>NOT(ISERROR(SEARCH("Not yet due",E75)))</formula>
    </cfRule>
    <cfRule type="containsText" dxfId="3074" priority="3124" operator="containsText" text="Completed Behind Schedule">
      <formula>NOT(ISERROR(SEARCH("Completed Behind Schedule",E75)))</formula>
    </cfRule>
    <cfRule type="containsText" dxfId="3073" priority="3125" operator="containsText" text="Off Target">
      <formula>NOT(ISERROR(SEARCH("Off Target",E75)))</formula>
    </cfRule>
    <cfRule type="containsText" dxfId="3072" priority="3126" operator="containsText" text="In Danger of Falling Behind Target">
      <formula>NOT(ISERROR(SEARCH("In Danger of Falling Behind Target",E75)))</formula>
    </cfRule>
    <cfRule type="containsText" dxfId="3071" priority="3127" operator="containsText" text="On Track to be Achieved">
      <formula>NOT(ISERROR(SEARCH("On Track to be Achieved",E75)))</formula>
    </cfRule>
    <cfRule type="containsText" dxfId="3070" priority="3128" operator="containsText" text="Fully Achieved">
      <formula>NOT(ISERROR(SEARCH("Fully Achieved",E75)))</formula>
    </cfRule>
    <cfRule type="containsText" dxfId="3069" priority="3129" operator="containsText" text="Fully Achieved">
      <formula>NOT(ISERROR(SEARCH("Fully Achieved",E75)))</formula>
    </cfRule>
    <cfRule type="containsText" dxfId="3068" priority="3130" operator="containsText" text="Fully Achieved">
      <formula>NOT(ISERROR(SEARCH("Fully Achieved",E75)))</formula>
    </cfRule>
    <cfRule type="containsText" dxfId="3067" priority="3131" operator="containsText" text="Deferred">
      <formula>NOT(ISERROR(SEARCH("Deferred",E75)))</formula>
    </cfRule>
    <cfRule type="containsText" dxfId="3066" priority="3132" operator="containsText" text="Deleted">
      <formula>NOT(ISERROR(SEARCH("Deleted",E75)))</formula>
    </cfRule>
    <cfRule type="containsText" dxfId="3065" priority="3133" operator="containsText" text="In Danger of Falling Behind Target">
      <formula>NOT(ISERROR(SEARCH("In Danger of Falling Behind Target",E75)))</formula>
    </cfRule>
    <cfRule type="containsText" dxfId="3064" priority="3134" operator="containsText" text="Not yet due">
      <formula>NOT(ISERROR(SEARCH("Not yet due",E75)))</formula>
    </cfRule>
    <cfRule type="containsText" dxfId="3063" priority="3135" operator="containsText" text="Update not Provided">
      <formula>NOT(ISERROR(SEARCH("Update not Provided",E75)))</formula>
    </cfRule>
  </conditionalFormatting>
  <conditionalFormatting sqref="E78:E83">
    <cfRule type="containsText" dxfId="3062" priority="3064" operator="containsText" text="On track to be achieved">
      <formula>NOT(ISERROR(SEARCH("On track to be achieved",E78)))</formula>
    </cfRule>
    <cfRule type="containsText" dxfId="3061" priority="3065" operator="containsText" text="Deferred">
      <formula>NOT(ISERROR(SEARCH("Deferred",E78)))</formula>
    </cfRule>
    <cfRule type="containsText" dxfId="3060" priority="3066" operator="containsText" text="Deleted">
      <formula>NOT(ISERROR(SEARCH("Deleted",E78)))</formula>
    </cfRule>
    <cfRule type="containsText" dxfId="3059" priority="3067" operator="containsText" text="In Danger of Falling Behind Target">
      <formula>NOT(ISERROR(SEARCH("In Danger of Falling Behind Target",E78)))</formula>
    </cfRule>
    <cfRule type="containsText" dxfId="3058" priority="3068" operator="containsText" text="Not yet due">
      <formula>NOT(ISERROR(SEARCH("Not yet due",E78)))</formula>
    </cfRule>
    <cfRule type="containsText" dxfId="3057" priority="3069" operator="containsText" text="Update not Provided">
      <formula>NOT(ISERROR(SEARCH("Update not Provided",E78)))</formula>
    </cfRule>
    <cfRule type="containsText" dxfId="3056" priority="3070" operator="containsText" text="Not yet due">
      <formula>NOT(ISERROR(SEARCH("Not yet due",E78)))</formula>
    </cfRule>
    <cfRule type="containsText" dxfId="3055" priority="3071" operator="containsText" text="Completed Behind Schedule">
      <formula>NOT(ISERROR(SEARCH("Completed Behind Schedule",E78)))</formula>
    </cfRule>
    <cfRule type="containsText" dxfId="3054" priority="3072" operator="containsText" text="Off Target">
      <formula>NOT(ISERROR(SEARCH("Off Target",E78)))</formula>
    </cfRule>
    <cfRule type="containsText" dxfId="3053" priority="3073" operator="containsText" text="On Track to be Achieved">
      <formula>NOT(ISERROR(SEARCH("On Track to be Achieved",E78)))</formula>
    </cfRule>
    <cfRule type="containsText" dxfId="3052" priority="3074" operator="containsText" text="Fully Achieved">
      <formula>NOT(ISERROR(SEARCH("Fully Achieved",E78)))</formula>
    </cfRule>
    <cfRule type="containsText" dxfId="3051" priority="3075" operator="containsText" text="Not yet due">
      <formula>NOT(ISERROR(SEARCH("Not yet due",E78)))</formula>
    </cfRule>
    <cfRule type="containsText" dxfId="3050" priority="3076" operator="containsText" text="Not Yet Due">
      <formula>NOT(ISERROR(SEARCH("Not Yet Due",E78)))</formula>
    </cfRule>
    <cfRule type="containsText" dxfId="3049" priority="3077" operator="containsText" text="Deferred">
      <formula>NOT(ISERROR(SEARCH("Deferred",E78)))</formula>
    </cfRule>
    <cfRule type="containsText" dxfId="3048" priority="3078" operator="containsText" text="Deleted">
      <formula>NOT(ISERROR(SEARCH("Deleted",E78)))</formula>
    </cfRule>
    <cfRule type="containsText" dxfId="3047" priority="3079" operator="containsText" text="In Danger of Falling Behind Target">
      <formula>NOT(ISERROR(SEARCH("In Danger of Falling Behind Target",E78)))</formula>
    </cfRule>
    <cfRule type="containsText" dxfId="3046" priority="3080" operator="containsText" text="Not yet due">
      <formula>NOT(ISERROR(SEARCH("Not yet due",E78)))</formula>
    </cfRule>
    <cfRule type="containsText" dxfId="3045" priority="3081" operator="containsText" text="Completed Behind Schedule">
      <formula>NOT(ISERROR(SEARCH("Completed Behind Schedule",E78)))</formula>
    </cfRule>
    <cfRule type="containsText" dxfId="3044" priority="3082" operator="containsText" text="Off Target">
      <formula>NOT(ISERROR(SEARCH("Off Target",E78)))</formula>
    </cfRule>
    <cfRule type="containsText" dxfId="3043" priority="3083" operator="containsText" text="In Danger of Falling Behind Target">
      <formula>NOT(ISERROR(SEARCH("In Danger of Falling Behind Target",E78)))</formula>
    </cfRule>
    <cfRule type="containsText" dxfId="3042" priority="3084" operator="containsText" text="On Track to be Achieved">
      <formula>NOT(ISERROR(SEARCH("On Track to be Achieved",E78)))</formula>
    </cfRule>
    <cfRule type="containsText" dxfId="3041" priority="3085" operator="containsText" text="Fully Achieved">
      <formula>NOT(ISERROR(SEARCH("Fully Achieved",E78)))</formula>
    </cfRule>
    <cfRule type="containsText" dxfId="3040" priority="3086" operator="containsText" text="Update not Provided">
      <formula>NOT(ISERROR(SEARCH("Update not Provided",E78)))</formula>
    </cfRule>
    <cfRule type="containsText" dxfId="3039" priority="3087" operator="containsText" text="Not yet due">
      <formula>NOT(ISERROR(SEARCH("Not yet due",E78)))</formula>
    </cfRule>
    <cfRule type="containsText" dxfId="3038" priority="3088" operator="containsText" text="Completed Behind Schedule">
      <formula>NOT(ISERROR(SEARCH("Completed Behind Schedule",E78)))</formula>
    </cfRule>
    <cfRule type="containsText" dxfId="3037" priority="3089" operator="containsText" text="Off Target">
      <formula>NOT(ISERROR(SEARCH("Off Target",E78)))</formula>
    </cfRule>
    <cfRule type="containsText" dxfId="3036" priority="3090" operator="containsText" text="In Danger of Falling Behind Target">
      <formula>NOT(ISERROR(SEARCH("In Danger of Falling Behind Target",E78)))</formula>
    </cfRule>
    <cfRule type="containsText" dxfId="3035" priority="3091" operator="containsText" text="On Track to be Achieved">
      <formula>NOT(ISERROR(SEARCH("On Track to be Achieved",E78)))</formula>
    </cfRule>
    <cfRule type="containsText" dxfId="3034" priority="3092" operator="containsText" text="Fully Achieved">
      <formula>NOT(ISERROR(SEARCH("Fully Achieved",E78)))</formula>
    </cfRule>
    <cfRule type="containsText" dxfId="3033" priority="3093" operator="containsText" text="Fully Achieved">
      <formula>NOT(ISERROR(SEARCH("Fully Achieved",E78)))</formula>
    </cfRule>
    <cfRule type="containsText" dxfId="3032" priority="3094" operator="containsText" text="Fully Achieved">
      <formula>NOT(ISERROR(SEARCH("Fully Achieved",E78)))</formula>
    </cfRule>
    <cfRule type="containsText" dxfId="3031" priority="3095" operator="containsText" text="Deferred">
      <formula>NOT(ISERROR(SEARCH("Deferred",E78)))</formula>
    </cfRule>
    <cfRule type="containsText" dxfId="3030" priority="3096" operator="containsText" text="Deleted">
      <formula>NOT(ISERROR(SEARCH("Deleted",E78)))</formula>
    </cfRule>
    <cfRule type="containsText" dxfId="3029" priority="3097" operator="containsText" text="In Danger of Falling Behind Target">
      <formula>NOT(ISERROR(SEARCH("In Danger of Falling Behind Target",E78)))</formula>
    </cfRule>
    <cfRule type="containsText" dxfId="3028" priority="3098" operator="containsText" text="Not yet due">
      <formula>NOT(ISERROR(SEARCH("Not yet due",E78)))</formula>
    </cfRule>
    <cfRule type="containsText" dxfId="3027" priority="3099" operator="containsText" text="Update not Provided">
      <formula>NOT(ISERROR(SEARCH("Update not Provided",E78)))</formula>
    </cfRule>
  </conditionalFormatting>
  <conditionalFormatting sqref="E85">
    <cfRule type="containsText" dxfId="3026" priority="3028" operator="containsText" text="On track to be achieved">
      <formula>NOT(ISERROR(SEARCH("On track to be achieved",E85)))</formula>
    </cfRule>
    <cfRule type="containsText" dxfId="3025" priority="3029" operator="containsText" text="Deferred">
      <formula>NOT(ISERROR(SEARCH("Deferred",E85)))</formula>
    </cfRule>
    <cfRule type="containsText" dxfId="3024" priority="3030" operator="containsText" text="Deleted">
      <formula>NOT(ISERROR(SEARCH("Deleted",E85)))</formula>
    </cfRule>
    <cfRule type="containsText" dxfId="3023" priority="3031" operator="containsText" text="In Danger of Falling Behind Target">
      <formula>NOT(ISERROR(SEARCH("In Danger of Falling Behind Target",E85)))</formula>
    </cfRule>
    <cfRule type="containsText" dxfId="3022" priority="3032" operator="containsText" text="Not yet due">
      <formula>NOT(ISERROR(SEARCH("Not yet due",E85)))</formula>
    </cfRule>
    <cfRule type="containsText" dxfId="3021" priority="3033" operator="containsText" text="Update not Provided">
      <formula>NOT(ISERROR(SEARCH("Update not Provided",E85)))</formula>
    </cfRule>
    <cfRule type="containsText" dxfId="3020" priority="3034" operator="containsText" text="Not yet due">
      <formula>NOT(ISERROR(SEARCH("Not yet due",E85)))</formula>
    </cfRule>
    <cfRule type="containsText" dxfId="3019" priority="3035" operator="containsText" text="Completed Behind Schedule">
      <formula>NOT(ISERROR(SEARCH("Completed Behind Schedule",E85)))</formula>
    </cfRule>
    <cfRule type="containsText" dxfId="3018" priority="3036" operator="containsText" text="Off Target">
      <formula>NOT(ISERROR(SEARCH("Off Target",E85)))</formula>
    </cfRule>
    <cfRule type="containsText" dxfId="3017" priority="3037" operator="containsText" text="On Track to be Achieved">
      <formula>NOT(ISERROR(SEARCH("On Track to be Achieved",E85)))</formula>
    </cfRule>
    <cfRule type="containsText" dxfId="3016" priority="3038" operator="containsText" text="Fully Achieved">
      <formula>NOT(ISERROR(SEARCH("Fully Achieved",E85)))</formula>
    </cfRule>
    <cfRule type="containsText" dxfId="3015" priority="3039" operator="containsText" text="Not yet due">
      <formula>NOT(ISERROR(SEARCH("Not yet due",E85)))</formula>
    </cfRule>
    <cfRule type="containsText" dxfId="3014" priority="3040" operator="containsText" text="Not Yet Due">
      <formula>NOT(ISERROR(SEARCH("Not Yet Due",E85)))</formula>
    </cfRule>
    <cfRule type="containsText" dxfId="3013" priority="3041" operator="containsText" text="Deferred">
      <formula>NOT(ISERROR(SEARCH("Deferred",E85)))</formula>
    </cfRule>
    <cfRule type="containsText" dxfId="3012" priority="3042" operator="containsText" text="Deleted">
      <formula>NOT(ISERROR(SEARCH("Deleted",E85)))</formula>
    </cfRule>
    <cfRule type="containsText" dxfId="3011" priority="3043" operator="containsText" text="In Danger of Falling Behind Target">
      <formula>NOT(ISERROR(SEARCH("In Danger of Falling Behind Target",E85)))</formula>
    </cfRule>
    <cfRule type="containsText" dxfId="3010" priority="3044" operator="containsText" text="Not yet due">
      <formula>NOT(ISERROR(SEARCH("Not yet due",E85)))</formula>
    </cfRule>
    <cfRule type="containsText" dxfId="3009" priority="3045" operator="containsText" text="Completed Behind Schedule">
      <formula>NOT(ISERROR(SEARCH("Completed Behind Schedule",E85)))</formula>
    </cfRule>
    <cfRule type="containsText" dxfId="3008" priority="3046" operator="containsText" text="Off Target">
      <formula>NOT(ISERROR(SEARCH("Off Target",E85)))</formula>
    </cfRule>
    <cfRule type="containsText" dxfId="3007" priority="3047" operator="containsText" text="In Danger of Falling Behind Target">
      <formula>NOT(ISERROR(SEARCH("In Danger of Falling Behind Target",E85)))</formula>
    </cfRule>
    <cfRule type="containsText" dxfId="3006" priority="3048" operator="containsText" text="On Track to be Achieved">
      <formula>NOT(ISERROR(SEARCH("On Track to be Achieved",E85)))</formula>
    </cfRule>
    <cfRule type="containsText" dxfId="3005" priority="3049" operator="containsText" text="Fully Achieved">
      <formula>NOT(ISERROR(SEARCH("Fully Achieved",E85)))</formula>
    </cfRule>
    <cfRule type="containsText" dxfId="3004" priority="3050" operator="containsText" text="Update not Provided">
      <formula>NOT(ISERROR(SEARCH("Update not Provided",E85)))</formula>
    </cfRule>
    <cfRule type="containsText" dxfId="3003" priority="3051" operator="containsText" text="Not yet due">
      <formula>NOT(ISERROR(SEARCH("Not yet due",E85)))</formula>
    </cfRule>
    <cfRule type="containsText" dxfId="3002" priority="3052" operator="containsText" text="Completed Behind Schedule">
      <formula>NOT(ISERROR(SEARCH("Completed Behind Schedule",E85)))</formula>
    </cfRule>
    <cfRule type="containsText" dxfId="3001" priority="3053" operator="containsText" text="Off Target">
      <formula>NOT(ISERROR(SEARCH("Off Target",E85)))</formula>
    </cfRule>
    <cfRule type="containsText" dxfId="3000" priority="3054" operator="containsText" text="In Danger of Falling Behind Target">
      <formula>NOT(ISERROR(SEARCH("In Danger of Falling Behind Target",E85)))</formula>
    </cfRule>
    <cfRule type="containsText" dxfId="2999" priority="3055" operator="containsText" text="On Track to be Achieved">
      <formula>NOT(ISERROR(SEARCH("On Track to be Achieved",E85)))</formula>
    </cfRule>
    <cfRule type="containsText" dxfId="2998" priority="3056" operator="containsText" text="Fully Achieved">
      <formula>NOT(ISERROR(SEARCH("Fully Achieved",E85)))</formula>
    </cfRule>
    <cfRule type="containsText" dxfId="2997" priority="3057" operator="containsText" text="Fully Achieved">
      <formula>NOT(ISERROR(SEARCH("Fully Achieved",E85)))</formula>
    </cfRule>
    <cfRule type="containsText" dxfId="2996" priority="3058" operator="containsText" text="Fully Achieved">
      <formula>NOT(ISERROR(SEARCH("Fully Achieved",E85)))</formula>
    </cfRule>
    <cfRule type="containsText" dxfId="2995" priority="3059" operator="containsText" text="Deferred">
      <formula>NOT(ISERROR(SEARCH("Deferred",E85)))</formula>
    </cfRule>
    <cfRule type="containsText" dxfId="2994" priority="3060" operator="containsText" text="Deleted">
      <formula>NOT(ISERROR(SEARCH("Deleted",E85)))</formula>
    </cfRule>
    <cfRule type="containsText" dxfId="2993" priority="3061" operator="containsText" text="In Danger of Falling Behind Target">
      <formula>NOT(ISERROR(SEARCH("In Danger of Falling Behind Target",E85)))</formula>
    </cfRule>
    <cfRule type="containsText" dxfId="2992" priority="3062" operator="containsText" text="Not yet due">
      <formula>NOT(ISERROR(SEARCH("Not yet due",E85)))</formula>
    </cfRule>
    <cfRule type="containsText" dxfId="2991" priority="3063" operator="containsText" text="Update not Provided">
      <formula>NOT(ISERROR(SEARCH("Update not Provided",E85)))</formula>
    </cfRule>
  </conditionalFormatting>
  <conditionalFormatting sqref="E87:E88">
    <cfRule type="containsText" dxfId="2990" priority="2992" operator="containsText" text="On track to be achieved">
      <formula>NOT(ISERROR(SEARCH("On track to be achieved",E87)))</formula>
    </cfRule>
    <cfRule type="containsText" dxfId="2989" priority="2993" operator="containsText" text="Deferred">
      <formula>NOT(ISERROR(SEARCH("Deferred",E87)))</formula>
    </cfRule>
    <cfRule type="containsText" dxfId="2988" priority="2994" operator="containsText" text="Deleted">
      <formula>NOT(ISERROR(SEARCH("Deleted",E87)))</formula>
    </cfRule>
    <cfRule type="containsText" dxfId="2987" priority="2995" operator="containsText" text="In Danger of Falling Behind Target">
      <formula>NOT(ISERROR(SEARCH("In Danger of Falling Behind Target",E87)))</formula>
    </cfRule>
    <cfRule type="containsText" dxfId="2986" priority="2996" operator="containsText" text="Not yet due">
      <formula>NOT(ISERROR(SEARCH("Not yet due",E87)))</formula>
    </cfRule>
    <cfRule type="containsText" dxfId="2985" priority="2997" operator="containsText" text="Update not Provided">
      <formula>NOT(ISERROR(SEARCH("Update not Provided",E87)))</formula>
    </cfRule>
    <cfRule type="containsText" dxfId="2984" priority="2998" operator="containsText" text="Not yet due">
      <formula>NOT(ISERROR(SEARCH("Not yet due",E87)))</formula>
    </cfRule>
    <cfRule type="containsText" dxfId="2983" priority="2999" operator="containsText" text="Completed Behind Schedule">
      <formula>NOT(ISERROR(SEARCH("Completed Behind Schedule",E87)))</formula>
    </cfRule>
    <cfRule type="containsText" dxfId="2982" priority="3000" operator="containsText" text="Off Target">
      <formula>NOT(ISERROR(SEARCH("Off Target",E87)))</formula>
    </cfRule>
    <cfRule type="containsText" dxfId="2981" priority="3001" operator="containsText" text="On Track to be Achieved">
      <formula>NOT(ISERROR(SEARCH("On Track to be Achieved",E87)))</formula>
    </cfRule>
    <cfRule type="containsText" dxfId="2980" priority="3002" operator="containsText" text="Fully Achieved">
      <formula>NOT(ISERROR(SEARCH("Fully Achieved",E87)))</formula>
    </cfRule>
    <cfRule type="containsText" dxfId="2979" priority="3003" operator="containsText" text="Not yet due">
      <formula>NOT(ISERROR(SEARCH("Not yet due",E87)))</formula>
    </cfRule>
    <cfRule type="containsText" dxfId="2978" priority="3004" operator="containsText" text="Not Yet Due">
      <formula>NOT(ISERROR(SEARCH("Not Yet Due",E87)))</formula>
    </cfRule>
    <cfRule type="containsText" dxfId="2977" priority="3005" operator="containsText" text="Deferred">
      <formula>NOT(ISERROR(SEARCH("Deferred",E87)))</formula>
    </cfRule>
    <cfRule type="containsText" dxfId="2976" priority="3006" operator="containsText" text="Deleted">
      <formula>NOT(ISERROR(SEARCH("Deleted",E87)))</formula>
    </cfRule>
    <cfRule type="containsText" dxfId="2975" priority="3007" operator="containsText" text="In Danger of Falling Behind Target">
      <formula>NOT(ISERROR(SEARCH("In Danger of Falling Behind Target",E87)))</formula>
    </cfRule>
    <cfRule type="containsText" dxfId="2974" priority="3008" operator="containsText" text="Not yet due">
      <formula>NOT(ISERROR(SEARCH("Not yet due",E87)))</formula>
    </cfRule>
    <cfRule type="containsText" dxfId="2973" priority="3009" operator="containsText" text="Completed Behind Schedule">
      <formula>NOT(ISERROR(SEARCH("Completed Behind Schedule",E87)))</formula>
    </cfRule>
    <cfRule type="containsText" dxfId="2972" priority="3010" operator="containsText" text="Off Target">
      <formula>NOT(ISERROR(SEARCH("Off Target",E87)))</formula>
    </cfRule>
    <cfRule type="containsText" dxfId="2971" priority="3011" operator="containsText" text="In Danger of Falling Behind Target">
      <formula>NOT(ISERROR(SEARCH("In Danger of Falling Behind Target",E87)))</formula>
    </cfRule>
    <cfRule type="containsText" dxfId="2970" priority="3012" operator="containsText" text="On Track to be Achieved">
      <formula>NOT(ISERROR(SEARCH("On Track to be Achieved",E87)))</formula>
    </cfRule>
    <cfRule type="containsText" dxfId="2969" priority="3013" operator="containsText" text="Fully Achieved">
      <formula>NOT(ISERROR(SEARCH("Fully Achieved",E87)))</formula>
    </cfRule>
    <cfRule type="containsText" dxfId="2968" priority="3014" operator="containsText" text="Update not Provided">
      <formula>NOT(ISERROR(SEARCH("Update not Provided",E87)))</formula>
    </cfRule>
    <cfRule type="containsText" dxfId="2967" priority="3015" operator="containsText" text="Not yet due">
      <formula>NOT(ISERROR(SEARCH("Not yet due",E87)))</formula>
    </cfRule>
    <cfRule type="containsText" dxfId="2966" priority="3016" operator="containsText" text="Completed Behind Schedule">
      <formula>NOT(ISERROR(SEARCH("Completed Behind Schedule",E87)))</formula>
    </cfRule>
    <cfRule type="containsText" dxfId="2965" priority="3017" operator="containsText" text="Off Target">
      <formula>NOT(ISERROR(SEARCH("Off Target",E87)))</formula>
    </cfRule>
    <cfRule type="containsText" dxfId="2964" priority="3018" operator="containsText" text="In Danger of Falling Behind Target">
      <formula>NOT(ISERROR(SEARCH("In Danger of Falling Behind Target",E87)))</formula>
    </cfRule>
    <cfRule type="containsText" dxfId="2963" priority="3019" operator="containsText" text="On Track to be Achieved">
      <formula>NOT(ISERROR(SEARCH("On Track to be Achieved",E87)))</formula>
    </cfRule>
    <cfRule type="containsText" dxfId="2962" priority="3020" operator="containsText" text="Fully Achieved">
      <formula>NOT(ISERROR(SEARCH("Fully Achieved",E87)))</formula>
    </cfRule>
    <cfRule type="containsText" dxfId="2961" priority="3021" operator="containsText" text="Fully Achieved">
      <formula>NOT(ISERROR(SEARCH("Fully Achieved",E87)))</formula>
    </cfRule>
    <cfRule type="containsText" dxfId="2960" priority="3022" operator="containsText" text="Fully Achieved">
      <formula>NOT(ISERROR(SEARCH("Fully Achieved",E87)))</formula>
    </cfRule>
    <cfRule type="containsText" dxfId="2959" priority="3023" operator="containsText" text="Deferred">
      <formula>NOT(ISERROR(SEARCH("Deferred",E87)))</formula>
    </cfRule>
    <cfRule type="containsText" dxfId="2958" priority="3024" operator="containsText" text="Deleted">
      <formula>NOT(ISERROR(SEARCH("Deleted",E87)))</formula>
    </cfRule>
    <cfRule type="containsText" dxfId="2957" priority="3025" operator="containsText" text="In Danger of Falling Behind Target">
      <formula>NOT(ISERROR(SEARCH("In Danger of Falling Behind Target",E87)))</formula>
    </cfRule>
    <cfRule type="containsText" dxfId="2956" priority="3026" operator="containsText" text="Not yet due">
      <formula>NOT(ISERROR(SEARCH("Not yet due",E87)))</formula>
    </cfRule>
    <cfRule type="containsText" dxfId="2955" priority="3027" operator="containsText" text="Update not Provided">
      <formula>NOT(ISERROR(SEARCH("Update not Provided",E87)))</formula>
    </cfRule>
  </conditionalFormatting>
  <conditionalFormatting sqref="E90:E94">
    <cfRule type="containsText" dxfId="2954" priority="2956" operator="containsText" text="On track to be achieved">
      <formula>NOT(ISERROR(SEARCH("On track to be achieved",E90)))</formula>
    </cfRule>
    <cfRule type="containsText" dxfId="2953" priority="2957" operator="containsText" text="Deferred">
      <formula>NOT(ISERROR(SEARCH("Deferred",E90)))</formula>
    </cfRule>
    <cfRule type="containsText" dxfId="2952" priority="2958" operator="containsText" text="Deleted">
      <formula>NOT(ISERROR(SEARCH("Deleted",E90)))</formula>
    </cfRule>
    <cfRule type="containsText" dxfId="2951" priority="2959" operator="containsText" text="In Danger of Falling Behind Target">
      <formula>NOT(ISERROR(SEARCH("In Danger of Falling Behind Target",E90)))</formula>
    </cfRule>
    <cfRule type="containsText" dxfId="2950" priority="2960" operator="containsText" text="Not yet due">
      <formula>NOT(ISERROR(SEARCH("Not yet due",E90)))</formula>
    </cfRule>
    <cfRule type="containsText" dxfId="2949" priority="2961" operator="containsText" text="Update not Provided">
      <formula>NOT(ISERROR(SEARCH("Update not Provided",E90)))</formula>
    </cfRule>
    <cfRule type="containsText" dxfId="2948" priority="2962" operator="containsText" text="Not yet due">
      <formula>NOT(ISERROR(SEARCH("Not yet due",E90)))</formula>
    </cfRule>
    <cfRule type="containsText" dxfId="2947" priority="2963" operator="containsText" text="Completed Behind Schedule">
      <formula>NOT(ISERROR(SEARCH("Completed Behind Schedule",E90)))</formula>
    </cfRule>
    <cfRule type="containsText" dxfId="2946" priority="2964" operator="containsText" text="Off Target">
      <formula>NOT(ISERROR(SEARCH("Off Target",E90)))</formula>
    </cfRule>
    <cfRule type="containsText" dxfId="2945" priority="2965" operator="containsText" text="On Track to be Achieved">
      <formula>NOT(ISERROR(SEARCH("On Track to be Achieved",E90)))</formula>
    </cfRule>
    <cfRule type="containsText" dxfId="2944" priority="2966" operator="containsText" text="Fully Achieved">
      <formula>NOT(ISERROR(SEARCH("Fully Achieved",E90)))</formula>
    </cfRule>
    <cfRule type="containsText" dxfId="2943" priority="2967" operator="containsText" text="Not yet due">
      <formula>NOT(ISERROR(SEARCH("Not yet due",E90)))</formula>
    </cfRule>
    <cfRule type="containsText" dxfId="2942" priority="2968" operator="containsText" text="Not Yet Due">
      <formula>NOT(ISERROR(SEARCH("Not Yet Due",E90)))</formula>
    </cfRule>
    <cfRule type="containsText" dxfId="2941" priority="2969" operator="containsText" text="Deferred">
      <formula>NOT(ISERROR(SEARCH("Deferred",E90)))</formula>
    </cfRule>
    <cfRule type="containsText" dxfId="2940" priority="2970" operator="containsText" text="Deleted">
      <formula>NOT(ISERROR(SEARCH("Deleted",E90)))</formula>
    </cfRule>
    <cfRule type="containsText" dxfId="2939" priority="2971" operator="containsText" text="In Danger of Falling Behind Target">
      <formula>NOT(ISERROR(SEARCH("In Danger of Falling Behind Target",E90)))</formula>
    </cfRule>
    <cfRule type="containsText" dxfId="2938" priority="2972" operator="containsText" text="Not yet due">
      <formula>NOT(ISERROR(SEARCH("Not yet due",E90)))</formula>
    </cfRule>
    <cfRule type="containsText" dxfId="2937" priority="2973" operator="containsText" text="Completed Behind Schedule">
      <formula>NOT(ISERROR(SEARCH("Completed Behind Schedule",E90)))</formula>
    </cfRule>
    <cfRule type="containsText" dxfId="2936" priority="2974" operator="containsText" text="Off Target">
      <formula>NOT(ISERROR(SEARCH("Off Target",E90)))</formula>
    </cfRule>
    <cfRule type="containsText" dxfId="2935" priority="2975" operator="containsText" text="In Danger of Falling Behind Target">
      <formula>NOT(ISERROR(SEARCH("In Danger of Falling Behind Target",E90)))</formula>
    </cfRule>
    <cfRule type="containsText" dxfId="2934" priority="2976" operator="containsText" text="On Track to be Achieved">
      <formula>NOT(ISERROR(SEARCH("On Track to be Achieved",E90)))</formula>
    </cfRule>
    <cfRule type="containsText" dxfId="2933" priority="2977" operator="containsText" text="Fully Achieved">
      <formula>NOT(ISERROR(SEARCH("Fully Achieved",E90)))</formula>
    </cfRule>
    <cfRule type="containsText" dxfId="2932" priority="2978" operator="containsText" text="Update not Provided">
      <formula>NOT(ISERROR(SEARCH("Update not Provided",E90)))</formula>
    </cfRule>
    <cfRule type="containsText" dxfId="2931" priority="2979" operator="containsText" text="Not yet due">
      <formula>NOT(ISERROR(SEARCH("Not yet due",E90)))</formula>
    </cfRule>
    <cfRule type="containsText" dxfId="2930" priority="2980" operator="containsText" text="Completed Behind Schedule">
      <formula>NOT(ISERROR(SEARCH("Completed Behind Schedule",E90)))</formula>
    </cfRule>
    <cfRule type="containsText" dxfId="2929" priority="2981" operator="containsText" text="Off Target">
      <formula>NOT(ISERROR(SEARCH("Off Target",E90)))</formula>
    </cfRule>
    <cfRule type="containsText" dxfId="2928" priority="2982" operator="containsText" text="In Danger of Falling Behind Target">
      <formula>NOT(ISERROR(SEARCH("In Danger of Falling Behind Target",E90)))</formula>
    </cfRule>
    <cfRule type="containsText" dxfId="2927" priority="2983" operator="containsText" text="On Track to be Achieved">
      <formula>NOT(ISERROR(SEARCH("On Track to be Achieved",E90)))</formula>
    </cfRule>
    <cfRule type="containsText" dxfId="2926" priority="2984" operator="containsText" text="Fully Achieved">
      <formula>NOT(ISERROR(SEARCH("Fully Achieved",E90)))</formula>
    </cfRule>
    <cfRule type="containsText" dxfId="2925" priority="2985" operator="containsText" text="Fully Achieved">
      <formula>NOT(ISERROR(SEARCH("Fully Achieved",E90)))</formula>
    </cfRule>
    <cfRule type="containsText" dxfId="2924" priority="2986" operator="containsText" text="Fully Achieved">
      <formula>NOT(ISERROR(SEARCH("Fully Achieved",E90)))</formula>
    </cfRule>
    <cfRule type="containsText" dxfId="2923" priority="2987" operator="containsText" text="Deferred">
      <formula>NOT(ISERROR(SEARCH("Deferred",E90)))</formula>
    </cfRule>
    <cfRule type="containsText" dxfId="2922" priority="2988" operator="containsText" text="Deleted">
      <formula>NOT(ISERROR(SEARCH("Deleted",E90)))</formula>
    </cfRule>
    <cfRule type="containsText" dxfId="2921" priority="2989" operator="containsText" text="In Danger of Falling Behind Target">
      <formula>NOT(ISERROR(SEARCH("In Danger of Falling Behind Target",E90)))</formula>
    </cfRule>
    <cfRule type="containsText" dxfId="2920" priority="2990" operator="containsText" text="Not yet due">
      <formula>NOT(ISERROR(SEARCH("Not yet due",E90)))</formula>
    </cfRule>
    <cfRule type="containsText" dxfId="2919" priority="2991" operator="containsText" text="Update not Provided">
      <formula>NOT(ISERROR(SEARCH("Update not Provided",E90)))</formula>
    </cfRule>
  </conditionalFormatting>
  <conditionalFormatting sqref="E96">
    <cfRule type="containsText" dxfId="2918" priority="2920" operator="containsText" text="On track to be achieved">
      <formula>NOT(ISERROR(SEARCH("On track to be achieved",E96)))</formula>
    </cfRule>
    <cfRule type="containsText" dxfId="2917" priority="2921" operator="containsText" text="Deferred">
      <formula>NOT(ISERROR(SEARCH("Deferred",E96)))</formula>
    </cfRule>
    <cfRule type="containsText" dxfId="2916" priority="2922" operator="containsText" text="Deleted">
      <formula>NOT(ISERROR(SEARCH("Deleted",E96)))</formula>
    </cfRule>
    <cfRule type="containsText" dxfId="2915" priority="2923" operator="containsText" text="In Danger of Falling Behind Target">
      <formula>NOT(ISERROR(SEARCH("In Danger of Falling Behind Target",E96)))</formula>
    </cfRule>
    <cfRule type="containsText" dxfId="2914" priority="2924" operator="containsText" text="Not yet due">
      <formula>NOT(ISERROR(SEARCH("Not yet due",E96)))</formula>
    </cfRule>
    <cfRule type="containsText" dxfId="2913" priority="2925" operator="containsText" text="Update not Provided">
      <formula>NOT(ISERROR(SEARCH("Update not Provided",E96)))</formula>
    </cfRule>
    <cfRule type="containsText" dxfId="2912" priority="2926" operator="containsText" text="Not yet due">
      <formula>NOT(ISERROR(SEARCH("Not yet due",E96)))</formula>
    </cfRule>
    <cfRule type="containsText" dxfId="2911" priority="2927" operator="containsText" text="Completed Behind Schedule">
      <formula>NOT(ISERROR(SEARCH("Completed Behind Schedule",E96)))</formula>
    </cfRule>
    <cfRule type="containsText" dxfId="2910" priority="2928" operator="containsText" text="Off Target">
      <formula>NOT(ISERROR(SEARCH("Off Target",E96)))</formula>
    </cfRule>
    <cfRule type="containsText" dxfId="2909" priority="2929" operator="containsText" text="On Track to be Achieved">
      <formula>NOT(ISERROR(SEARCH("On Track to be Achieved",E96)))</formula>
    </cfRule>
    <cfRule type="containsText" dxfId="2908" priority="2930" operator="containsText" text="Fully Achieved">
      <formula>NOT(ISERROR(SEARCH("Fully Achieved",E96)))</formula>
    </cfRule>
    <cfRule type="containsText" dxfId="2907" priority="2931" operator="containsText" text="Not yet due">
      <formula>NOT(ISERROR(SEARCH("Not yet due",E96)))</formula>
    </cfRule>
    <cfRule type="containsText" dxfId="2906" priority="2932" operator="containsText" text="Not Yet Due">
      <formula>NOT(ISERROR(SEARCH("Not Yet Due",E96)))</formula>
    </cfRule>
    <cfRule type="containsText" dxfId="2905" priority="2933" operator="containsText" text="Deferred">
      <formula>NOT(ISERROR(SEARCH("Deferred",E96)))</formula>
    </cfRule>
    <cfRule type="containsText" dxfId="2904" priority="2934" operator="containsText" text="Deleted">
      <formula>NOT(ISERROR(SEARCH("Deleted",E96)))</formula>
    </cfRule>
    <cfRule type="containsText" dxfId="2903" priority="2935" operator="containsText" text="In Danger of Falling Behind Target">
      <formula>NOT(ISERROR(SEARCH("In Danger of Falling Behind Target",E96)))</formula>
    </cfRule>
    <cfRule type="containsText" dxfId="2902" priority="2936" operator="containsText" text="Not yet due">
      <formula>NOT(ISERROR(SEARCH("Not yet due",E96)))</formula>
    </cfRule>
    <cfRule type="containsText" dxfId="2901" priority="2937" operator="containsText" text="Completed Behind Schedule">
      <formula>NOT(ISERROR(SEARCH("Completed Behind Schedule",E96)))</formula>
    </cfRule>
    <cfRule type="containsText" dxfId="2900" priority="2938" operator="containsText" text="Off Target">
      <formula>NOT(ISERROR(SEARCH("Off Target",E96)))</formula>
    </cfRule>
    <cfRule type="containsText" dxfId="2899" priority="2939" operator="containsText" text="In Danger of Falling Behind Target">
      <formula>NOT(ISERROR(SEARCH("In Danger of Falling Behind Target",E96)))</formula>
    </cfRule>
    <cfRule type="containsText" dxfId="2898" priority="2940" operator="containsText" text="On Track to be Achieved">
      <formula>NOT(ISERROR(SEARCH("On Track to be Achieved",E96)))</formula>
    </cfRule>
    <cfRule type="containsText" dxfId="2897" priority="2941" operator="containsText" text="Fully Achieved">
      <formula>NOT(ISERROR(SEARCH("Fully Achieved",E96)))</formula>
    </cfRule>
    <cfRule type="containsText" dxfId="2896" priority="2942" operator="containsText" text="Update not Provided">
      <formula>NOT(ISERROR(SEARCH("Update not Provided",E96)))</formula>
    </cfRule>
    <cfRule type="containsText" dxfId="2895" priority="2943" operator="containsText" text="Not yet due">
      <formula>NOT(ISERROR(SEARCH("Not yet due",E96)))</formula>
    </cfRule>
    <cfRule type="containsText" dxfId="2894" priority="2944" operator="containsText" text="Completed Behind Schedule">
      <formula>NOT(ISERROR(SEARCH("Completed Behind Schedule",E96)))</formula>
    </cfRule>
    <cfRule type="containsText" dxfId="2893" priority="2945" operator="containsText" text="Off Target">
      <formula>NOT(ISERROR(SEARCH("Off Target",E96)))</formula>
    </cfRule>
    <cfRule type="containsText" dxfId="2892" priority="2946" operator="containsText" text="In Danger of Falling Behind Target">
      <formula>NOT(ISERROR(SEARCH("In Danger of Falling Behind Target",E96)))</formula>
    </cfRule>
    <cfRule type="containsText" dxfId="2891" priority="2947" operator="containsText" text="On Track to be Achieved">
      <formula>NOT(ISERROR(SEARCH("On Track to be Achieved",E96)))</formula>
    </cfRule>
    <cfRule type="containsText" dxfId="2890" priority="2948" operator="containsText" text="Fully Achieved">
      <formula>NOT(ISERROR(SEARCH("Fully Achieved",E96)))</formula>
    </cfRule>
    <cfRule type="containsText" dxfId="2889" priority="2949" operator="containsText" text="Fully Achieved">
      <formula>NOT(ISERROR(SEARCH("Fully Achieved",E96)))</formula>
    </cfRule>
    <cfRule type="containsText" dxfId="2888" priority="2950" operator="containsText" text="Fully Achieved">
      <formula>NOT(ISERROR(SEARCH("Fully Achieved",E96)))</formula>
    </cfRule>
    <cfRule type="containsText" dxfId="2887" priority="2951" operator="containsText" text="Deferred">
      <formula>NOT(ISERROR(SEARCH("Deferred",E96)))</formula>
    </cfRule>
    <cfRule type="containsText" dxfId="2886" priority="2952" operator="containsText" text="Deleted">
      <formula>NOT(ISERROR(SEARCH("Deleted",E96)))</formula>
    </cfRule>
    <cfRule type="containsText" dxfId="2885" priority="2953" operator="containsText" text="In Danger of Falling Behind Target">
      <formula>NOT(ISERROR(SEARCH("In Danger of Falling Behind Target",E96)))</formula>
    </cfRule>
    <cfRule type="containsText" dxfId="2884" priority="2954" operator="containsText" text="Not yet due">
      <formula>NOT(ISERROR(SEARCH("Not yet due",E96)))</formula>
    </cfRule>
    <cfRule type="containsText" dxfId="2883" priority="2955" operator="containsText" text="Update not Provided">
      <formula>NOT(ISERROR(SEARCH("Update not Provided",E96)))</formula>
    </cfRule>
  </conditionalFormatting>
  <conditionalFormatting sqref="E102:E121">
    <cfRule type="containsText" dxfId="2882" priority="2884" operator="containsText" text="On track to be achieved">
      <formula>NOT(ISERROR(SEARCH("On track to be achieved",E102)))</formula>
    </cfRule>
    <cfRule type="containsText" dxfId="2881" priority="2885" operator="containsText" text="Deferred">
      <formula>NOT(ISERROR(SEARCH("Deferred",E102)))</formula>
    </cfRule>
    <cfRule type="containsText" dxfId="2880" priority="2886" operator="containsText" text="Deleted">
      <formula>NOT(ISERROR(SEARCH("Deleted",E102)))</formula>
    </cfRule>
    <cfRule type="containsText" dxfId="2879" priority="2887" operator="containsText" text="In Danger of Falling Behind Target">
      <formula>NOT(ISERROR(SEARCH("In Danger of Falling Behind Target",E102)))</formula>
    </cfRule>
    <cfRule type="containsText" dxfId="2878" priority="2888" operator="containsText" text="Not yet due">
      <formula>NOT(ISERROR(SEARCH("Not yet due",E102)))</formula>
    </cfRule>
    <cfRule type="containsText" dxfId="2877" priority="2889" operator="containsText" text="Update not Provided">
      <formula>NOT(ISERROR(SEARCH("Update not Provided",E102)))</formula>
    </cfRule>
    <cfRule type="containsText" dxfId="2876" priority="2890" operator="containsText" text="Not yet due">
      <formula>NOT(ISERROR(SEARCH("Not yet due",E102)))</formula>
    </cfRule>
    <cfRule type="containsText" dxfId="2875" priority="2891" operator="containsText" text="Completed Behind Schedule">
      <formula>NOT(ISERROR(SEARCH("Completed Behind Schedule",E102)))</formula>
    </cfRule>
    <cfRule type="containsText" dxfId="2874" priority="2892" operator="containsText" text="Off Target">
      <formula>NOT(ISERROR(SEARCH("Off Target",E102)))</formula>
    </cfRule>
    <cfRule type="containsText" dxfId="2873" priority="2893" operator="containsText" text="On Track to be Achieved">
      <formula>NOT(ISERROR(SEARCH("On Track to be Achieved",E102)))</formula>
    </cfRule>
    <cfRule type="containsText" dxfId="2872" priority="2894" operator="containsText" text="Fully Achieved">
      <formula>NOT(ISERROR(SEARCH("Fully Achieved",E102)))</formula>
    </cfRule>
    <cfRule type="containsText" dxfId="2871" priority="2895" operator="containsText" text="Not yet due">
      <formula>NOT(ISERROR(SEARCH("Not yet due",E102)))</formula>
    </cfRule>
    <cfRule type="containsText" dxfId="2870" priority="2896" operator="containsText" text="Not Yet Due">
      <formula>NOT(ISERROR(SEARCH("Not Yet Due",E102)))</formula>
    </cfRule>
    <cfRule type="containsText" dxfId="2869" priority="2897" operator="containsText" text="Deferred">
      <formula>NOT(ISERROR(SEARCH("Deferred",E102)))</formula>
    </cfRule>
    <cfRule type="containsText" dxfId="2868" priority="2898" operator="containsText" text="Deleted">
      <formula>NOT(ISERROR(SEARCH("Deleted",E102)))</formula>
    </cfRule>
    <cfRule type="containsText" dxfId="2867" priority="2899" operator="containsText" text="In Danger of Falling Behind Target">
      <formula>NOT(ISERROR(SEARCH("In Danger of Falling Behind Target",E102)))</formula>
    </cfRule>
    <cfRule type="containsText" dxfId="2866" priority="2900" operator="containsText" text="Not yet due">
      <formula>NOT(ISERROR(SEARCH("Not yet due",E102)))</formula>
    </cfRule>
    <cfRule type="containsText" dxfId="2865" priority="2901" operator="containsText" text="Completed Behind Schedule">
      <formula>NOT(ISERROR(SEARCH("Completed Behind Schedule",E102)))</formula>
    </cfRule>
    <cfRule type="containsText" dxfId="2864" priority="2902" operator="containsText" text="Off Target">
      <formula>NOT(ISERROR(SEARCH("Off Target",E102)))</formula>
    </cfRule>
    <cfRule type="containsText" dxfId="2863" priority="2903" operator="containsText" text="In Danger of Falling Behind Target">
      <formula>NOT(ISERROR(SEARCH("In Danger of Falling Behind Target",E102)))</formula>
    </cfRule>
    <cfRule type="containsText" dxfId="2862" priority="2904" operator="containsText" text="On Track to be Achieved">
      <formula>NOT(ISERROR(SEARCH("On Track to be Achieved",E102)))</formula>
    </cfRule>
    <cfRule type="containsText" dxfId="2861" priority="2905" operator="containsText" text="Fully Achieved">
      <formula>NOT(ISERROR(SEARCH("Fully Achieved",E102)))</formula>
    </cfRule>
    <cfRule type="containsText" dxfId="2860" priority="2906" operator="containsText" text="Update not Provided">
      <formula>NOT(ISERROR(SEARCH("Update not Provided",E102)))</formula>
    </cfRule>
    <cfRule type="containsText" dxfId="2859" priority="2907" operator="containsText" text="Not yet due">
      <formula>NOT(ISERROR(SEARCH("Not yet due",E102)))</formula>
    </cfRule>
    <cfRule type="containsText" dxfId="2858" priority="2908" operator="containsText" text="Completed Behind Schedule">
      <formula>NOT(ISERROR(SEARCH("Completed Behind Schedule",E102)))</formula>
    </cfRule>
    <cfRule type="containsText" dxfId="2857" priority="2909" operator="containsText" text="Off Target">
      <formula>NOT(ISERROR(SEARCH("Off Target",E102)))</formula>
    </cfRule>
    <cfRule type="containsText" dxfId="2856" priority="2910" operator="containsText" text="In Danger of Falling Behind Target">
      <formula>NOT(ISERROR(SEARCH("In Danger of Falling Behind Target",E102)))</formula>
    </cfRule>
    <cfRule type="containsText" dxfId="2855" priority="2911" operator="containsText" text="On Track to be Achieved">
      <formula>NOT(ISERROR(SEARCH("On Track to be Achieved",E102)))</formula>
    </cfRule>
    <cfRule type="containsText" dxfId="2854" priority="2912" operator="containsText" text="Fully Achieved">
      <formula>NOT(ISERROR(SEARCH("Fully Achieved",E102)))</formula>
    </cfRule>
    <cfRule type="containsText" dxfId="2853" priority="2913" operator="containsText" text="Fully Achieved">
      <formula>NOT(ISERROR(SEARCH("Fully Achieved",E102)))</formula>
    </cfRule>
    <cfRule type="containsText" dxfId="2852" priority="2914" operator="containsText" text="Fully Achieved">
      <formula>NOT(ISERROR(SEARCH("Fully Achieved",E102)))</formula>
    </cfRule>
    <cfRule type="containsText" dxfId="2851" priority="2915" operator="containsText" text="Deferred">
      <formula>NOT(ISERROR(SEARCH("Deferred",E102)))</formula>
    </cfRule>
    <cfRule type="containsText" dxfId="2850" priority="2916" operator="containsText" text="Deleted">
      <formula>NOT(ISERROR(SEARCH("Deleted",E102)))</formula>
    </cfRule>
    <cfRule type="containsText" dxfId="2849" priority="2917" operator="containsText" text="In Danger of Falling Behind Target">
      <formula>NOT(ISERROR(SEARCH("In Danger of Falling Behind Target",E102)))</formula>
    </cfRule>
    <cfRule type="containsText" dxfId="2848" priority="2918" operator="containsText" text="Not yet due">
      <formula>NOT(ISERROR(SEARCH("Not yet due",E102)))</formula>
    </cfRule>
    <cfRule type="containsText" dxfId="2847" priority="2919" operator="containsText" text="Update not Provided">
      <formula>NOT(ISERROR(SEARCH("Update not Provided",E102)))</formula>
    </cfRule>
  </conditionalFormatting>
  <conditionalFormatting sqref="E30">
    <cfRule type="containsText" dxfId="2846" priority="2848" operator="containsText" text="On track to be achieved">
      <formula>NOT(ISERROR(SEARCH("On track to be achieved",E30)))</formula>
    </cfRule>
    <cfRule type="containsText" dxfId="2845" priority="2849" operator="containsText" text="Deferred">
      <formula>NOT(ISERROR(SEARCH("Deferred",E30)))</formula>
    </cfRule>
    <cfRule type="containsText" dxfId="2844" priority="2850" operator="containsText" text="Deleted">
      <formula>NOT(ISERROR(SEARCH("Deleted",E30)))</formula>
    </cfRule>
    <cfRule type="containsText" dxfId="2843" priority="2851" operator="containsText" text="In Danger of Falling Behind Target">
      <formula>NOT(ISERROR(SEARCH("In Danger of Falling Behind Target",E30)))</formula>
    </cfRule>
    <cfRule type="containsText" dxfId="2842" priority="2852" operator="containsText" text="Not yet due">
      <formula>NOT(ISERROR(SEARCH("Not yet due",E30)))</formula>
    </cfRule>
    <cfRule type="containsText" dxfId="2841" priority="2853" operator="containsText" text="Update not Provided">
      <formula>NOT(ISERROR(SEARCH("Update not Provided",E30)))</formula>
    </cfRule>
    <cfRule type="containsText" dxfId="2840" priority="2854" operator="containsText" text="Not yet due">
      <formula>NOT(ISERROR(SEARCH("Not yet due",E30)))</formula>
    </cfRule>
    <cfRule type="containsText" dxfId="2839" priority="2855" operator="containsText" text="Completed Behind Schedule">
      <formula>NOT(ISERROR(SEARCH("Completed Behind Schedule",E30)))</formula>
    </cfRule>
    <cfRule type="containsText" dxfId="2838" priority="2856" operator="containsText" text="Off Target">
      <formula>NOT(ISERROR(SEARCH("Off Target",E30)))</formula>
    </cfRule>
    <cfRule type="containsText" dxfId="2837" priority="2857" operator="containsText" text="On Track to be Achieved">
      <formula>NOT(ISERROR(SEARCH("On Track to be Achieved",E30)))</formula>
    </cfRule>
    <cfRule type="containsText" dxfId="2836" priority="2858" operator="containsText" text="Fully Achieved">
      <formula>NOT(ISERROR(SEARCH("Fully Achieved",E30)))</formula>
    </cfRule>
    <cfRule type="containsText" dxfId="2835" priority="2859" operator="containsText" text="Not yet due">
      <formula>NOT(ISERROR(SEARCH("Not yet due",E30)))</formula>
    </cfRule>
    <cfRule type="containsText" dxfId="2834" priority="2860" operator="containsText" text="Not Yet Due">
      <formula>NOT(ISERROR(SEARCH("Not Yet Due",E30)))</formula>
    </cfRule>
    <cfRule type="containsText" dxfId="2833" priority="2861" operator="containsText" text="Deferred">
      <formula>NOT(ISERROR(SEARCH("Deferred",E30)))</formula>
    </cfRule>
    <cfRule type="containsText" dxfId="2832" priority="2862" operator="containsText" text="Deleted">
      <formula>NOT(ISERROR(SEARCH("Deleted",E30)))</formula>
    </cfRule>
    <cfRule type="containsText" dxfId="2831" priority="2863" operator="containsText" text="In Danger of Falling Behind Target">
      <formula>NOT(ISERROR(SEARCH("In Danger of Falling Behind Target",E30)))</formula>
    </cfRule>
    <cfRule type="containsText" dxfId="2830" priority="2864" operator="containsText" text="Not yet due">
      <formula>NOT(ISERROR(SEARCH("Not yet due",E30)))</formula>
    </cfRule>
    <cfRule type="containsText" dxfId="2829" priority="2865" operator="containsText" text="Completed Behind Schedule">
      <formula>NOT(ISERROR(SEARCH("Completed Behind Schedule",E30)))</formula>
    </cfRule>
    <cfRule type="containsText" dxfId="2828" priority="2866" operator="containsText" text="Off Target">
      <formula>NOT(ISERROR(SEARCH("Off Target",E30)))</formula>
    </cfRule>
    <cfRule type="containsText" dxfId="2827" priority="2867" operator="containsText" text="In Danger of Falling Behind Target">
      <formula>NOT(ISERROR(SEARCH("In Danger of Falling Behind Target",E30)))</formula>
    </cfRule>
    <cfRule type="containsText" dxfId="2826" priority="2868" operator="containsText" text="On Track to be Achieved">
      <formula>NOT(ISERROR(SEARCH("On Track to be Achieved",E30)))</formula>
    </cfRule>
    <cfRule type="containsText" dxfId="2825" priority="2869" operator="containsText" text="Fully Achieved">
      <formula>NOT(ISERROR(SEARCH("Fully Achieved",E30)))</formula>
    </cfRule>
    <cfRule type="containsText" dxfId="2824" priority="2870" operator="containsText" text="Update not Provided">
      <formula>NOT(ISERROR(SEARCH("Update not Provided",E30)))</formula>
    </cfRule>
    <cfRule type="containsText" dxfId="2823" priority="2871" operator="containsText" text="Not yet due">
      <formula>NOT(ISERROR(SEARCH("Not yet due",E30)))</formula>
    </cfRule>
    <cfRule type="containsText" dxfId="2822" priority="2872" operator="containsText" text="Completed Behind Schedule">
      <formula>NOT(ISERROR(SEARCH("Completed Behind Schedule",E30)))</formula>
    </cfRule>
    <cfRule type="containsText" dxfId="2821" priority="2873" operator="containsText" text="Off Target">
      <formula>NOT(ISERROR(SEARCH("Off Target",E30)))</formula>
    </cfRule>
    <cfRule type="containsText" dxfId="2820" priority="2874" operator="containsText" text="In Danger of Falling Behind Target">
      <formula>NOT(ISERROR(SEARCH("In Danger of Falling Behind Target",E30)))</formula>
    </cfRule>
    <cfRule type="containsText" dxfId="2819" priority="2875" operator="containsText" text="On Track to be Achieved">
      <formula>NOT(ISERROR(SEARCH("On Track to be Achieved",E30)))</formula>
    </cfRule>
    <cfRule type="containsText" dxfId="2818" priority="2876" operator="containsText" text="Fully Achieved">
      <formula>NOT(ISERROR(SEARCH("Fully Achieved",E30)))</formula>
    </cfRule>
    <cfRule type="containsText" dxfId="2817" priority="2877" operator="containsText" text="Fully Achieved">
      <formula>NOT(ISERROR(SEARCH("Fully Achieved",E30)))</formula>
    </cfRule>
    <cfRule type="containsText" dxfId="2816" priority="2878" operator="containsText" text="Fully Achieved">
      <formula>NOT(ISERROR(SEARCH("Fully Achieved",E30)))</formula>
    </cfRule>
    <cfRule type="containsText" dxfId="2815" priority="2879" operator="containsText" text="Deferred">
      <formula>NOT(ISERROR(SEARCH("Deferred",E30)))</formula>
    </cfRule>
    <cfRule type="containsText" dxfId="2814" priority="2880" operator="containsText" text="Deleted">
      <formula>NOT(ISERROR(SEARCH("Deleted",E30)))</formula>
    </cfRule>
    <cfRule type="containsText" dxfId="2813" priority="2881" operator="containsText" text="In Danger of Falling Behind Target">
      <formula>NOT(ISERROR(SEARCH("In Danger of Falling Behind Target",E30)))</formula>
    </cfRule>
    <cfRule type="containsText" dxfId="2812" priority="2882" operator="containsText" text="Not yet due">
      <formula>NOT(ISERROR(SEARCH("Not yet due",E30)))</formula>
    </cfRule>
    <cfRule type="containsText" dxfId="2811" priority="2883" operator="containsText" text="Update not Provided">
      <formula>NOT(ISERROR(SEARCH("Update not Provided",E30)))</formula>
    </cfRule>
  </conditionalFormatting>
  <conditionalFormatting sqref="E31">
    <cfRule type="containsText" dxfId="2810" priority="2812" operator="containsText" text="On track to be achieved">
      <formula>NOT(ISERROR(SEARCH("On track to be achieved",E31)))</formula>
    </cfRule>
    <cfRule type="containsText" dxfId="2809" priority="2813" operator="containsText" text="Deferred">
      <formula>NOT(ISERROR(SEARCH("Deferred",E31)))</formula>
    </cfRule>
    <cfRule type="containsText" dxfId="2808" priority="2814" operator="containsText" text="Deleted">
      <formula>NOT(ISERROR(SEARCH("Deleted",E31)))</formula>
    </cfRule>
    <cfRule type="containsText" dxfId="2807" priority="2815" operator="containsText" text="In Danger of Falling Behind Target">
      <formula>NOT(ISERROR(SEARCH("In Danger of Falling Behind Target",E31)))</formula>
    </cfRule>
    <cfRule type="containsText" dxfId="2806" priority="2816" operator="containsText" text="Not yet due">
      <formula>NOT(ISERROR(SEARCH("Not yet due",E31)))</formula>
    </cfRule>
    <cfRule type="containsText" dxfId="2805" priority="2817" operator="containsText" text="Update not Provided">
      <formula>NOT(ISERROR(SEARCH("Update not Provided",E31)))</formula>
    </cfRule>
    <cfRule type="containsText" dxfId="2804" priority="2818" operator="containsText" text="Not yet due">
      <formula>NOT(ISERROR(SEARCH("Not yet due",E31)))</formula>
    </cfRule>
    <cfRule type="containsText" dxfId="2803" priority="2819" operator="containsText" text="Completed Behind Schedule">
      <formula>NOT(ISERROR(SEARCH("Completed Behind Schedule",E31)))</formula>
    </cfRule>
    <cfRule type="containsText" dxfId="2802" priority="2820" operator="containsText" text="Off Target">
      <formula>NOT(ISERROR(SEARCH("Off Target",E31)))</formula>
    </cfRule>
    <cfRule type="containsText" dxfId="2801" priority="2821" operator="containsText" text="On Track to be Achieved">
      <formula>NOT(ISERROR(SEARCH("On Track to be Achieved",E31)))</formula>
    </cfRule>
    <cfRule type="containsText" dxfId="2800" priority="2822" operator="containsText" text="Fully Achieved">
      <formula>NOT(ISERROR(SEARCH("Fully Achieved",E31)))</formula>
    </cfRule>
    <cfRule type="containsText" dxfId="2799" priority="2823" operator="containsText" text="Not yet due">
      <formula>NOT(ISERROR(SEARCH("Not yet due",E31)))</formula>
    </cfRule>
    <cfRule type="containsText" dxfId="2798" priority="2824" operator="containsText" text="Not Yet Due">
      <formula>NOT(ISERROR(SEARCH("Not Yet Due",E31)))</formula>
    </cfRule>
    <cfRule type="containsText" dxfId="2797" priority="2825" operator="containsText" text="Deferred">
      <formula>NOT(ISERROR(SEARCH("Deferred",E31)))</formula>
    </cfRule>
    <cfRule type="containsText" dxfId="2796" priority="2826" operator="containsText" text="Deleted">
      <formula>NOT(ISERROR(SEARCH("Deleted",E31)))</formula>
    </cfRule>
    <cfRule type="containsText" dxfId="2795" priority="2827" operator="containsText" text="In Danger of Falling Behind Target">
      <formula>NOT(ISERROR(SEARCH("In Danger of Falling Behind Target",E31)))</formula>
    </cfRule>
    <cfRule type="containsText" dxfId="2794" priority="2828" operator="containsText" text="Not yet due">
      <formula>NOT(ISERROR(SEARCH("Not yet due",E31)))</formula>
    </cfRule>
    <cfRule type="containsText" dxfId="2793" priority="2829" operator="containsText" text="Completed Behind Schedule">
      <formula>NOT(ISERROR(SEARCH("Completed Behind Schedule",E31)))</formula>
    </cfRule>
    <cfRule type="containsText" dxfId="2792" priority="2830" operator="containsText" text="Off Target">
      <formula>NOT(ISERROR(SEARCH("Off Target",E31)))</formula>
    </cfRule>
    <cfRule type="containsText" dxfId="2791" priority="2831" operator="containsText" text="In Danger of Falling Behind Target">
      <formula>NOT(ISERROR(SEARCH("In Danger of Falling Behind Target",E31)))</formula>
    </cfRule>
    <cfRule type="containsText" dxfId="2790" priority="2832" operator="containsText" text="On Track to be Achieved">
      <formula>NOT(ISERROR(SEARCH("On Track to be Achieved",E31)))</formula>
    </cfRule>
    <cfRule type="containsText" dxfId="2789" priority="2833" operator="containsText" text="Fully Achieved">
      <formula>NOT(ISERROR(SEARCH("Fully Achieved",E31)))</formula>
    </cfRule>
    <cfRule type="containsText" dxfId="2788" priority="2834" operator="containsText" text="Update not Provided">
      <formula>NOT(ISERROR(SEARCH("Update not Provided",E31)))</formula>
    </cfRule>
    <cfRule type="containsText" dxfId="2787" priority="2835" operator="containsText" text="Not yet due">
      <formula>NOT(ISERROR(SEARCH("Not yet due",E31)))</formula>
    </cfRule>
    <cfRule type="containsText" dxfId="2786" priority="2836" operator="containsText" text="Completed Behind Schedule">
      <formula>NOT(ISERROR(SEARCH("Completed Behind Schedule",E31)))</formula>
    </cfRule>
    <cfRule type="containsText" dxfId="2785" priority="2837" operator="containsText" text="Off Target">
      <formula>NOT(ISERROR(SEARCH("Off Target",E31)))</formula>
    </cfRule>
    <cfRule type="containsText" dxfId="2784" priority="2838" operator="containsText" text="In Danger of Falling Behind Target">
      <formula>NOT(ISERROR(SEARCH("In Danger of Falling Behind Target",E31)))</formula>
    </cfRule>
    <cfRule type="containsText" dxfId="2783" priority="2839" operator="containsText" text="On Track to be Achieved">
      <formula>NOT(ISERROR(SEARCH("On Track to be Achieved",E31)))</formula>
    </cfRule>
    <cfRule type="containsText" dxfId="2782" priority="2840" operator="containsText" text="Fully Achieved">
      <formula>NOT(ISERROR(SEARCH("Fully Achieved",E31)))</formula>
    </cfRule>
    <cfRule type="containsText" dxfId="2781" priority="2841" operator="containsText" text="Fully Achieved">
      <formula>NOT(ISERROR(SEARCH("Fully Achieved",E31)))</formula>
    </cfRule>
    <cfRule type="containsText" dxfId="2780" priority="2842" operator="containsText" text="Fully Achieved">
      <formula>NOT(ISERROR(SEARCH("Fully Achieved",E31)))</formula>
    </cfRule>
    <cfRule type="containsText" dxfId="2779" priority="2843" operator="containsText" text="Deferred">
      <formula>NOT(ISERROR(SEARCH("Deferred",E31)))</formula>
    </cfRule>
    <cfRule type="containsText" dxfId="2778" priority="2844" operator="containsText" text="Deleted">
      <formula>NOT(ISERROR(SEARCH("Deleted",E31)))</formula>
    </cfRule>
    <cfRule type="containsText" dxfId="2777" priority="2845" operator="containsText" text="In Danger of Falling Behind Target">
      <formula>NOT(ISERROR(SEARCH("In Danger of Falling Behind Target",E31)))</formula>
    </cfRule>
    <cfRule type="containsText" dxfId="2776" priority="2846" operator="containsText" text="Not yet due">
      <formula>NOT(ISERROR(SEARCH("Not yet due",E31)))</formula>
    </cfRule>
    <cfRule type="containsText" dxfId="2775" priority="2847" operator="containsText" text="Update not Provided">
      <formula>NOT(ISERROR(SEARCH("Update not Provided",E31)))</formula>
    </cfRule>
  </conditionalFormatting>
  <conditionalFormatting sqref="E33">
    <cfRule type="containsText" dxfId="2774" priority="2776" operator="containsText" text="On track to be achieved">
      <formula>NOT(ISERROR(SEARCH("On track to be achieved",E33)))</formula>
    </cfRule>
    <cfRule type="containsText" dxfId="2773" priority="2777" operator="containsText" text="Deferred">
      <formula>NOT(ISERROR(SEARCH("Deferred",E33)))</formula>
    </cfRule>
    <cfRule type="containsText" dxfId="2772" priority="2778" operator="containsText" text="Deleted">
      <formula>NOT(ISERROR(SEARCH("Deleted",E33)))</formula>
    </cfRule>
    <cfRule type="containsText" dxfId="2771" priority="2779" operator="containsText" text="In Danger of Falling Behind Target">
      <formula>NOT(ISERROR(SEARCH("In Danger of Falling Behind Target",E33)))</formula>
    </cfRule>
    <cfRule type="containsText" dxfId="2770" priority="2780" operator="containsText" text="Not yet due">
      <formula>NOT(ISERROR(SEARCH("Not yet due",E33)))</formula>
    </cfRule>
    <cfRule type="containsText" dxfId="2769" priority="2781" operator="containsText" text="Update not Provided">
      <formula>NOT(ISERROR(SEARCH("Update not Provided",E33)))</formula>
    </cfRule>
    <cfRule type="containsText" dxfId="2768" priority="2782" operator="containsText" text="Not yet due">
      <formula>NOT(ISERROR(SEARCH("Not yet due",E33)))</formula>
    </cfRule>
    <cfRule type="containsText" dxfId="2767" priority="2783" operator="containsText" text="Completed Behind Schedule">
      <formula>NOT(ISERROR(SEARCH("Completed Behind Schedule",E33)))</formula>
    </cfRule>
    <cfRule type="containsText" dxfId="2766" priority="2784" operator="containsText" text="Off Target">
      <formula>NOT(ISERROR(SEARCH("Off Target",E33)))</formula>
    </cfRule>
    <cfRule type="containsText" dxfId="2765" priority="2785" operator="containsText" text="On Track to be Achieved">
      <formula>NOT(ISERROR(SEARCH("On Track to be Achieved",E33)))</formula>
    </cfRule>
    <cfRule type="containsText" dxfId="2764" priority="2786" operator="containsText" text="Fully Achieved">
      <formula>NOT(ISERROR(SEARCH("Fully Achieved",E33)))</formula>
    </cfRule>
    <cfRule type="containsText" dxfId="2763" priority="2787" operator="containsText" text="Not yet due">
      <formula>NOT(ISERROR(SEARCH("Not yet due",E33)))</formula>
    </cfRule>
    <cfRule type="containsText" dxfId="2762" priority="2788" operator="containsText" text="Not Yet Due">
      <formula>NOT(ISERROR(SEARCH("Not Yet Due",E33)))</formula>
    </cfRule>
    <cfRule type="containsText" dxfId="2761" priority="2789" operator="containsText" text="Deferred">
      <formula>NOT(ISERROR(SEARCH("Deferred",E33)))</formula>
    </cfRule>
    <cfRule type="containsText" dxfId="2760" priority="2790" operator="containsText" text="Deleted">
      <formula>NOT(ISERROR(SEARCH("Deleted",E33)))</formula>
    </cfRule>
    <cfRule type="containsText" dxfId="2759" priority="2791" operator="containsText" text="In Danger of Falling Behind Target">
      <formula>NOT(ISERROR(SEARCH("In Danger of Falling Behind Target",E33)))</formula>
    </cfRule>
    <cfRule type="containsText" dxfId="2758" priority="2792" operator="containsText" text="Not yet due">
      <formula>NOT(ISERROR(SEARCH("Not yet due",E33)))</formula>
    </cfRule>
    <cfRule type="containsText" dxfId="2757" priority="2793" operator="containsText" text="Completed Behind Schedule">
      <formula>NOT(ISERROR(SEARCH("Completed Behind Schedule",E33)))</formula>
    </cfRule>
    <cfRule type="containsText" dxfId="2756" priority="2794" operator="containsText" text="Off Target">
      <formula>NOT(ISERROR(SEARCH("Off Target",E33)))</formula>
    </cfRule>
    <cfRule type="containsText" dxfId="2755" priority="2795" operator="containsText" text="In Danger of Falling Behind Target">
      <formula>NOT(ISERROR(SEARCH("In Danger of Falling Behind Target",E33)))</formula>
    </cfRule>
    <cfRule type="containsText" dxfId="2754" priority="2796" operator="containsText" text="On Track to be Achieved">
      <formula>NOT(ISERROR(SEARCH("On Track to be Achieved",E33)))</formula>
    </cfRule>
    <cfRule type="containsText" dxfId="2753" priority="2797" operator="containsText" text="Fully Achieved">
      <formula>NOT(ISERROR(SEARCH("Fully Achieved",E33)))</formula>
    </cfRule>
    <cfRule type="containsText" dxfId="2752" priority="2798" operator="containsText" text="Update not Provided">
      <formula>NOT(ISERROR(SEARCH("Update not Provided",E33)))</formula>
    </cfRule>
    <cfRule type="containsText" dxfId="2751" priority="2799" operator="containsText" text="Not yet due">
      <formula>NOT(ISERROR(SEARCH("Not yet due",E33)))</formula>
    </cfRule>
    <cfRule type="containsText" dxfId="2750" priority="2800" operator="containsText" text="Completed Behind Schedule">
      <formula>NOT(ISERROR(SEARCH("Completed Behind Schedule",E33)))</formula>
    </cfRule>
    <cfRule type="containsText" dxfId="2749" priority="2801" operator="containsText" text="Off Target">
      <formula>NOT(ISERROR(SEARCH("Off Target",E33)))</formula>
    </cfRule>
    <cfRule type="containsText" dxfId="2748" priority="2802" operator="containsText" text="In Danger of Falling Behind Target">
      <formula>NOT(ISERROR(SEARCH("In Danger of Falling Behind Target",E33)))</formula>
    </cfRule>
    <cfRule type="containsText" dxfId="2747" priority="2803" operator="containsText" text="On Track to be Achieved">
      <formula>NOT(ISERROR(SEARCH("On Track to be Achieved",E33)))</formula>
    </cfRule>
    <cfRule type="containsText" dxfId="2746" priority="2804" operator="containsText" text="Fully Achieved">
      <formula>NOT(ISERROR(SEARCH("Fully Achieved",E33)))</formula>
    </cfRule>
    <cfRule type="containsText" dxfId="2745" priority="2805" operator="containsText" text="Fully Achieved">
      <formula>NOT(ISERROR(SEARCH("Fully Achieved",E33)))</formula>
    </cfRule>
    <cfRule type="containsText" dxfId="2744" priority="2806" operator="containsText" text="Fully Achieved">
      <formula>NOT(ISERROR(SEARCH("Fully Achieved",E33)))</formula>
    </cfRule>
    <cfRule type="containsText" dxfId="2743" priority="2807" operator="containsText" text="Deferred">
      <formula>NOT(ISERROR(SEARCH("Deferred",E33)))</formula>
    </cfRule>
    <cfRule type="containsText" dxfId="2742" priority="2808" operator="containsText" text="Deleted">
      <formula>NOT(ISERROR(SEARCH("Deleted",E33)))</formula>
    </cfRule>
    <cfRule type="containsText" dxfId="2741" priority="2809" operator="containsText" text="In Danger of Falling Behind Target">
      <formula>NOT(ISERROR(SEARCH("In Danger of Falling Behind Target",E33)))</formula>
    </cfRule>
    <cfRule type="containsText" dxfId="2740" priority="2810" operator="containsText" text="Not yet due">
      <formula>NOT(ISERROR(SEARCH("Not yet due",E33)))</formula>
    </cfRule>
    <cfRule type="containsText" dxfId="2739" priority="2811" operator="containsText" text="Update not Provided">
      <formula>NOT(ISERROR(SEARCH("Update not Provided",E33)))</formula>
    </cfRule>
  </conditionalFormatting>
  <conditionalFormatting sqref="E55 E51 E48 E42:E43 E39:E40 E36:E37 E34">
    <cfRule type="containsText" dxfId="2738" priority="2740" operator="containsText" text="On track to be achieved">
      <formula>NOT(ISERROR(SEARCH("On track to be achieved",E34)))</formula>
    </cfRule>
    <cfRule type="containsText" dxfId="2737" priority="2741" operator="containsText" text="Deferred">
      <formula>NOT(ISERROR(SEARCH("Deferred",E34)))</formula>
    </cfRule>
    <cfRule type="containsText" dxfId="2736" priority="2742" operator="containsText" text="Deleted">
      <formula>NOT(ISERROR(SEARCH("Deleted",E34)))</formula>
    </cfRule>
    <cfRule type="containsText" dxfId="2735" priority="2743" operator="containsText" text="In Danger of Falling Behind Target">
      <formula>NOT(ISERROR(SEARCH("In Danger of Falling Behind Target",E34)))</formula>
    </cfRule>
    <cfRule type="containsText" dxfId="2734" priority="2744" operator="containsText" text="Not yet due">
      <formula>NOT(ISERROR(SEARCH("Not yet due",E34)))</formula>
    </cfRule>
    <cfRule type="containsText" dxfId="2733" priority="2745" operator="containsText" text="Update not Provided">
      <formula>NOT(ISERROR(SEARCH("Update not Provided",E34)))</formula>
    </cfRule>
    <cfRule type="containsText" dxfId="2732" priority="2746" operator="containsText" text="Not yet due">
      <formula>NOT(ISERROR(SEARCH("Not yet due",E34)))</formula>
    </cfRule>
    <cfRule type="containsText" dxfId="2731" priority="2747" operator="containsText" text="Completed Behind Schedule">
      <formula>NOT(ISERROR(SEARCH("Completed Behind Schedule",E34)))</formula>
    </cfRule>
    <cfRule type="containsText" dxfId="2730" priority="2748" operator="containsText" text="Off Target">
      <formula>NOT(ISERROR(SEARCH("Off Target",E34)))</formula>
    </cfRule>
    <cfRule type="containsText" dxfId="2729" priority="2749" operator="containsText" text="On Track to be Achieved">
      <formula>NOT(ISERROR(SEARCH("On Track to be Achieved",E34)))</formula>
    </cfRule>
    <cfRule type="containsText" dxfId="2728" priority="2750" operator="containsText" text="Fully Achieved">
      <formula>NOT(ISERROR(SEARCH("Fully Achieved",E34)))</formula>
    </cfRule>
    <cfRule type="containsText" dxfId="2727" priority="2751" operator="containsText" text="Not yet due">
      <formula>NOT(ISERROR(SEARCH("Not yet due",E34)))</formula>
    </cfRule>
    <cfRule type="containsText" dxfId="2726" priority="2752" operator="containsText" text="Not Yet Due">
      <formula>NOT(ISERROR(SEARCH("Not Yet Due",E34)))</formula>
    </cfRule>
    <cfRule type="containsText" dxfId="2725" priority="2753" operator="containsText" text="Deferred">
      <formula>NOT(ISERROR(SEARCH("Deferred",E34)))</formula>
    </cfRule>
    <cfRule type="containsText" dxfId="2724" priority="2754" operator="containsText" text="Deleted">
      <formula>NOT(ISERROR(SEARCH("Deleted",E34)))</formula>
    </cfRule>
    <cfRule type="containsText" dxfId="2723" priority="2755" operator="containsText" text="In Danger of Falling Behind Target">
      <formula>NOT(ISERROR(SEARCH("In Danger of Falling Behind Target",E34)))</formula>
    </cfRule>
    <cfRule type="containsText" dxfId="2722" priority="2756" operator="containsText" text="Not yet due">
      <formula>NOT(ISERROR(SEARCH("Not yet due",E34)))</formula>
    </cfRule>
    <cfRule type="containsText" dxfId="2721" priority="2757" operator="containsText" text="Completed Behind Schedule">
      <formula>NOT(ISERROR(SEARCH("Completed Behind Schedule",E34)))</formula>
    </cfRule>
    <cfRule type="containsText" dxfId="2720" priority="2758" operator="containsText" text="Off Target">
      <formula>NOT(ISERROR(SEARCH("Off Target",E34)))</formula>
    </cfRule>
    <cfRule type="containsText" dxfId="2719" priority="2759" operator="containsText" text="In Danger of Falling Behind Target">
      <formula>NOT(ISERROR(SEARCH("In Danger of Falling Behind Target",E34)))</formula>
    </cfRule>
    <cfRule type="containsText" dxfId="2718" priority="2760" operator="containsText" text="On Track to be Achieved">
      <formula>NOT(ISERROR(SEARCH("On Track to be Achieved",E34)))</formula>
    </cfRule>
    <cfRule type="containsText" dxfId="2717" priority="2761" operator="containsText" text="Fully Achieved">
      <formula>NOT(ISERROR(SEARCH("Fully Achieved",E34)))</formula>
    </cfRule>
    <cfRule type="containsText" dxfId="2716" priority="2762" operator="containsText" text="Update not Provided">
      <formula>NOT(ISERROR(SEARCH("Update not Provided",E34)))</formula>
    </cfRule>
    <cfRule type="containsText" dxfId="2715" priority="2763" operator="containsText" text="Not yet due">
      <formula>NOT(ISERROR(SEARCH("Not yet due",E34)))</formula>
    </cfRule>
    <cfRule type="containsText" dxfId="2714" priority="2764" operator="containsText" text="Completed Behind Schedule">
      <formula>NOT(ISERROR(SEARCH("Completed Behind Schedule",E34)))</formula>
    </cfRule>
    <cfRule type="containsText" dxfId="2713" priority="2765" operator="containsText" text="Off Target">
      <formula>NOT(ISERROR(SEARCH("Off Target",E34)))</formula>
    </cfRule>
    <cfRule type="containsText" dxfId="2712" priority="2766" operator="containsText" text="In Danger of Falling Behind Target">
      <formula>NOT(ISERROR(SEARCH("In Danger of Falling Behind Target",E34)))</formula>
    </cfRule>
    <cfRule type="containsText" dxfId="2711" priority="2767" operator="containsText" text="On Track to be Achieved">
      <formula>NOT(ISERROR(SEARCH("On Track to be Achieved",E34)))</formula>
    </cfRule>
    <cfRule type="containsText" dxfId="2710" priority="2768" operator="containsText" text="Fully Achieved">
      <formula>NOT(ISERROR(SEARCH("Fully Achieved",E34)))</formula>
    </cfRule>
    <cfRule type="containsText" dxfId="2709" priority="2769" operator="containsText" text="Fully Achieved">
      <formula>NOT(ISERROR(SEARCH("Fully Achieved",E34)))</formula>
    </cfRule>
    <cfRule type="containsText" dxfId="2708" priority="2770" operator="containsText" text="Fully Achieved">
      <formula>NOT(ISERROR(SEARCH("Fully Achieved",E34)))</formula>
    </cfRule>
    <cfRule type="containsText" dxfId="2707" priority="2771" operator="containsText" text="Deferred">
      <formula>NOT(ISERROR(SEARCH("Deferred",E34)))</formula>
    </cfRule>
    <cfRule type="containsText" dxfId="2706" priority="2772" operator="containsText" text="Deleted">
      <formula>NOT(ISERROR(SEARCH("Deleted",E34)))</formula>
    </cfRule>
    <cfRule type="containsText" dxfId="2705" priority="2773" operator="containsText" text="In Danger of Falling Behind Target">
      <formula>NOT(ISERROR(SEARCH("In Danger of Falling Behind Target",E34)))</formula>
    </cfRule>
    <cfRule type="containsText" dxfId="2704" priority="2774" operator="containsText" text="Not yet due">
      <formula>NOT(ISERROR(SEARCH("Not yet due",E34)))</formula>
    </cfRule>
    <cfRule type="containsText" dxfId="2703" priority="2775" operator="containsText" text="Update not Provided">
      <formula>NOT(ISERROR(SEARCH("Update not Provided",E34)))</formula>
    </cfRule>
  </conditionalFormatting>
  <conditionalFormatting sqref="E71">
    <cfRule type="containsText" dxfId="2702" priority="2704" operator="containsText" text="On track to be achieved">
      <formula>NOT(ISERROR(SEARCH("On track to be achieved",E71)))</formula>
    </cfRule>
    <cfRule type="containsText" dxfId="2701" priority="2705" operator="containsText" text="Deferred">
      <formula>NOT(ISERROR(SEARCH("Deferred",E71)))</formula>
    </cfRule>
    <cfRule type="containsText" dxfId="2700" priority="2706" operator="containsText" text="Deleted">
      <formula>NOT(ISERROR(SEARCH("Deleted",E71)))</formula>
    </cfRule>
    <cfRule type="containsText" dxfId="2699" priority="2707" operator="containsText" text="In Danger of Falling Behind Target">
      <formula>NOT(ISERROR(SEARCH("In Danger of Falling Behind Target",E71)))</formula>
    </cfRule>
    <cfRule type="containsText" dxfId="2698" priority="2708" operator="containsText" text="Not yet due">
      <formula>NOT(ISERROR(SEARCH("Not yet due",E71)))</formula>
    </cfRule>
    <cfRule type="containsText" dxfId="2697" priority="2709" operator="containsText" text="Update not Provided">
      <formula>NOT(ISERROR(SEARCH("Update not Provided",E71)))</formula>
    </cfRule>
    <cfRule type="containsText" dxfId="2696" priority="2710" operator="containsText" text="Not yet due">
      <formula>NOT(ISERROR(SEARCH("Not yet due",E71)))</formula>
    </cfRule>
    <cfRule type="containsText" dxfId="2695" priority="2711" operator="containsText" text="Completed Behind Schedule">
      <formula>NOT(ISERROR(SEARCH("Completed Behind Schedule",E71)))</formula>
    </cfRule>
    <cfRule type="containsText" dxfId="2694" priority="2712" operator="containsText" text="Off Target">
      <formula>NOT(ISERROR(SEARCH("Off Target",E71)))</formula>
    </cfRule>
    <cfRule type="containsText" dxfId="2693" priority="2713" operator="containsText" text="On Track to be Achieved">
      <formula>NOT(ISERROR(SEARCH("On Track to be Achieved",E71)))</formula>
    </cfRule>
    <cfRule type="containsText" dxfId="2692" priority="2714" operator="containsText" text="Fully Achieved">
      <formula>NOT(ISERROR(SEARCH("Fully Achieved",E71)))</formula>
    </cfRule>
    <cfRule type="containsText" dxfId="2691" priority="2715" operator="containsText" text="Not yet due">
      <formula>NOT(ISERROR(SEARCH("Not yet due",E71)))</formula>
    </cfRule>
    <cfRule type="containsText" dxfId="2690" priority="2716" operator="containsText" text="Not Yet Due">
      <formula>NOT(ISERROR(SEARCH("Not Yet Due",E71)))</formula>
    </cfRule>
    <cfRule type="containsText" dxfId="2689" priority="2717" operator="containsText" text="Deferred">
      <formula>NOT(ISERROR(SEARCH("Deferred",E71)))</formula>
    </cfRule>
    <cfRule type="containsText" dxfId="2688" priority="2718" operator="containsText" text="Deleted">
      <formula>NOT(ISERROR(SEARCH("Deleted",E71)))</formula>
    </cfRule>
    <cfRule type="containsText" dxfId="2687" priority="2719" operator="containsText" text="In Danger of Falling Behind Target">
      <formula>NOT(ISERROR(SEARCH("In Danger of Falling Behind Target",E71)))</formula>
    </cfRule>
    <cfRule type="containsText" dxfId="2686" priority="2720" operator="containsText" text="Not yet due">
      <formula>NOT(ISERROR(SEARCH("Not yet due",E71)))</formula>
    </cfRule>
    <cfRule type="containsText" dxfId="2685" priority="2721" operator="containsText" text="Completed Behind Schedule">
      <formula>NOT(ISERROR(SEARCH("Completed Behind Schedule",E71)))</formula>
    </cfRule>
    <cfRule type="containsText" dxfId="2684" priority="2722" operator="containsText" text="Off Target">
      <formula>NOT(ISERROR(SEARCH("Off Target",E71)))</formula>
    </cfRule>
    <cfRule type="containsText" dxfId="2683" priority="2723" operator="containsText" text="In Danger of Falling Behind Target">
      <formula>NOT(ISERROR(SEARCH("In Danger of Falling Behind Target",E71)))</formula>
    </cfRule>
    <cfRule type="containsText" dxfId="2682" priority="2724" operator="containsText" text="On Track to be Achieved">
      <formula>NOT(ISERROR(SEARCH("On Track to be Achieved",E71)))</formula>
    </cfRule>
    <cfRule type="containsText" dxfId="2681" priority="2725" operator="containsText" text="Fully Achieved">
      <formula>NOT(ISERROR(SEARCH("Fully Achieved",E71)))</formula>
    </cfRule>
    <cfRule type="containsText" dxfId="2680" priority="2726" operator="containsText" text="Update not Provided">
      <formula>NOT(ISERROR(SEARCH("Update not Provided",E71)))</formula>
    </cfRule>
    <cfRule type="containsText" dxfId="2679" priority="2727" operator="containsText" text="Not yet due">
      <formula>NOT(ISERROR(SEARCH("Not yet due",E71)))</formula>
    </cfRule>
    <cfRule type="containsText" dxfId="2678" priority="2728" operator="containsText" text="Completed Behind Schedule">
      <formula>NOT(ISERROR(SEARCH("Completed Behind Schedule",E71)))</formula>
    </cfRule>
    <cfRule type="containsText" dxfId="2677" priority="2729" operator="containsText" text="Off Target">
      <formula>NOT(ISERROR(SEARCH("Off Target",E71)))</formula>
    </cfRule>
    <cfRule type="containsText" dxfId="2676" priority="2730" operator="containsText" text="In Danger of Falling Behind Target">
      <formula>NOT(ISERROR(SEARCH("In Danger of Falling Behind Target",E71)))</formula>
    </cfRule>
    <cfRule type="containsText" dxfId="2675" priority="2731" operator="containsText" text="On Track to be Achieved">
      <formula>NOT(ISERROR(SEARCH("On Track to be Achieved",E71)))</formula>
    </cfRule>
    <cfRule type="containsText" dxfId="2674" priority="2732" operator="containsText" text="Fully Achieved">
      <formula>NOT(ISERROR(SEARCH("Fully Achieved",E71)))</formula>
    </cfRule>
    <cfRule type="containsText" dxfId="2673" priority="2733" operator="containsText" text="Fully Achieved">
      <formula>NOT(ISERROR(SEARCH("Fully Achieved",E71)))</formula>
    </cfRule>
    <cfRule type="containsText" dxfId="2672" priority="2734" operator="containsText" text="Fully Achieved">
      <formula>NOT(ISERROR(SEARCH("Fully Achieved",E71)))</formula>
    </cfRule>
    <cfRule type="containsText" dxfId="2671" priority="2735" operator="containsText" text="Deferred">
      <formula>NOT(ISERROR(SEARCH("Deferred",E71)))</formula>
    </cfRule>
    <cfRule type="containsText" dxfId="2670" priority="2736" operator="containsText" text="Deleted">
      <formula>NOT(ISERROR(SEARCH("Deleted",E71)))</formula>
    </cfRule>
    <cfRule type="containsText" dxfId="2669" priority="2737" operator="containsText" text="In Danger of Falling Behind Target">
      <formula>NOT(ISERROR(SEARCH("In Danger of Falling Behind Target",E71)))</formula>
    </cfRule>
    <cfRule type="containsText" dxfId="2668" priority="2738" operator="containsText" text="Not yet due">
      <formula>NOT(ISERROR(SEARCH("Not yet due",E71)))</formula>
    </cfRule>
    <cfRule type="containsText" dxfId="2667" priority="2739" operator="containsText" text="Update not Provided">
      <formula>NOT(ISERROR(SEARCH("Update not Provided",E71)))</formula>
    </cfRule>
  </conditionalFormatting>
  <conditionalFormatting sqref="E84 E76 E71:E74">
    <cfRule type="containsText" dxfId="2666" priority="2668" operator="containsText" text="On track to be achieved">
      <formula>NOT(ISERROR(SEARCH("On track to be achieved",E71)))</formula>
    </cfRule>
    <cfRule type="containsText" dxfId="2665" priority="2669" operator="containsText" text="Deferred">
      <formula>NOT(ISERROR(SEARCH("Deferred",E71)))</formula>
    </cfRule>
    <cfRule type="containsText" dxfId="2664" priority="2670" operator="containsText" text="Deleted">
      <formula>NOT(ISERROR(SEARCH("Deleted",E71)))</formula>
    </cfRule>
    <cfRule type="containsText" dxfId="2663" priority="2671" operator="containsText" text="In Danger of Falling Behind Target">
      <formula>NOT(ISERROR(SEARCH("In Danger of Falling Behind Target",E71)))</formula>
    </cfRule>
    <cfRule type="containsText" dxfId="2662" priority="2672" operator="containsText" text="Not yet due">
      <formula>NOT(ISERROR(SEARCH("Not yet due",E71)))</formula>
    </cfRule>
    <cfRule type="containsText" dxfId="2661" priority="2673" operator="containsText" text="Update not Provided">
      <formula>NOT(ISERROR(SEARCH("Update not Provided",E71)))</formula>
    </cfRule>
    <cfRule type="containsText" dxfId="2660" priority="2674" operator="containsText" text="Not yet due">
      <formula>NOT(ISERROR(SEARCH("Not yet due",E71)))</formula>
    </cfRule>
    <cfRule type="containsText" dxfId="2659" priority="2675" operator="containsText" text="Completed Behind Schedule">
      <formula>NOT(ISERROR(SEARCH("Completed Behind Schedule",E71)))</formula>
    </cfRule>
    <cfRule type="containsText" dxfId="2658" priority="2676" operator="containsText" text="Off Target">
      <formula>NOT(ISERROR(SEARCH("Off Target",E71)))</formula>
    </cfRule>
    <cfRule type="containsText" dxfId="2657" priority="2677" operator="containsText" text="On Track to be Achieved">
      <formula>NOT(ISERROR(SEARCH("On Track to be Achieved",E71)))</formula>
    </cfRule>
    <cfRule type="containsText" dxfId="2656" priority="2678" operator="containsText" text="Fully Achieved">
      <formula>NOT(ISERROR(SEARCH("Fully Achieved",E71)))</formula>
    </cfRule>
    <cfRule type="containsText" dxfId="2655" priority="2679" operator="containsText" text="Not yet due">
      <formula>NOT(ISERROR(SEARCH("Not yet due",E71)))</formula>
    </cfRule>
    <cfRule type="containsText" dxfId="2654" priority="2680" operator="containsText" text="Not Yet Due">
      <formula>NOT(ISERROR(SEARCH("Not Yet Due",E71)))</formula>
    </cfRule>
    <cfRule type="containsText" dxfId="2653" priority="2681" operator="containsText" text="Deferred">
      <formula>NOT(ISERROR(SEARCH("Deferred",E71)))</formula>
    </cfRule>
    <cfRule type="containsText" dxfId="2652" priority="2682" operator="containsText" text="Deleted">
      <formula>NOT(ISERROR(SEARCH("Deleted",E71)))</formula>
    </cfRule>
    <cfRule type="containsText" dxfId="2651" priority="2683" operator="containsText" text="In Danger of Falling Behind Target">
      <formula>NOT(ISERROR(SEARCH("In Danger of Falling Behind Target",E71)))</formula>
    </cfRule>
    <cfRule type="containsText" dxfId="2650" priority="2684" operator="containsText" text="Not yet due">
      <formula>NOT(ISERROR(SEARCH("Not yet due",E71)))</formula>
    </cfRule>
    <cfRule type="containsText" dxfId="2649" priority="2685" operator="containsText" text="Completed Behind Schedule">
      <formula>NOT(ISERROR(SEARCH("Completed Behind Schedule",E71)))</formula>
    </cfRule>
    <cfRule type="containsText" dxfId="2648" priority="2686" operator="containsText" text="Off Target">
      <formula>NOT(ISERROR(SEARCH("Off Target",E71)))</formula>
    </cfRule>
    <cfRule type="containsText" dxfId="2647" priority="2687" operator="containsText" text="In Danger of Falling Behind Target">
      <formula>NOT(ISERROR(SEARCH("In Danger of Falling Behind Target",E71)))</formula>
    </cfRule>
    <cfRule type="containsText" dxfId="2646" priority="2688" operator="containsText" text="On Track to be Achieved">
      <formula>NOT(ISERROR(SEARCH("On Track to be Achieved",E71)))</formula>
    </cfRule>
    <cfRule type="containsText" dxfId="2645" priority="2689" operator="containsText" text="Fully Achieved">
      <formula>NOT(ISERROR(SEARCH("Fully Achieved",E71)))</formula>
    </cfRule>
    <cfRule type="containsText" dxfId="2644" priority="2690" operator="containsText" text="Update not Provided">
      <formula>NOT(ISERROR(SEARCH("Update not Provided",E71)))</formula>
    </cfRule>
    <cfRule type="containsText" dxfId="2643" priority="2691" operator="containsText" text="Not yet due">
      <formula>NOT(ISERROR(SEARCH("Not yet due",E71)))</formula>
    </cfRule>
    <cfRule type="containsText" dxfId="2642" priority="2692" operator="containsText" text="Completed Behind Schedule">
      <formula>NOT(ISERROR(SEARCH("Completed Behind Schedule",E71)))</formula>
    </cfRule>
    <cfRule type="containsText" dxfId="2641" priority="2693" operator="containsText" text="Off Target">
      <formula>NOT(ISERROR(SEARCH("Off Target",E71)))</formula>
    </cfRule>
    <cfRule type="containsText" dxfId="2640" priority="2694" operator="containsText" text="In Danger of Falling Behind Target">
      <formula>NOT(ISERROR(SEARCH("In Danger of Falling Behind Target",E71)))</formula>
    </cfRule>
    <cfRule type="containsText" dxfId="2639" priority="2695" operator="containsText" text="On Track to be Achieved">
      <formula>NOT(ISERROR(SEARCH("On Track to be Achieved",E71)))</formula>
    </cfRule>
    <cfRule type="containsText" dxfId="2638" priority="2696" operator="containsText" text="Fully Achieved">
      <formula>NOT(ISERROR(SEARCH("Fully Achieved",E71)))</formula>
    </cfRule>
    <cfRule type="containsText" dxfId="2637" priority="2697" operator="containsText" text="Fully Achieved">
      <formula>NOT(ISERROR(SEARCH("Fully Achieved",E71)))</formula>
    </cfRule>
    <cfRule type="containsText" dxfId="2636" priority="2698" operator="containsText" text="Fully Achieved">
      <formula>NOT(ISERROR(SEARCH("Fully Achieved",E71)))</formula>
    </cfRule>
    <cfRule type="containsText" dxfId="2635" priority="2699" operator="containsText" text="Deferred">
      <formula>NOT(ISERROR(SEARCH("Deferred",E71)))</formula>
    </cfRule>
    <cfRule type="containsText" dxfId="2634" priority="2700" operator="containsText" text="Deleted">
      <formula>NOT(ISERROR(SEARCH("Deleted",E71)))</formula>
    </cfRule>
    <cfRule type="containsText" dxfId="2633" priority="2701" operator="containsText" text="In Danger of Falling Behind Target">
      <formula>NOT(ISERROR(SEARCH("In Danger of Falling Behind Target",E71)))</formula>
    </cfRule>
    <cfRule type="containsText" dxfId="2632" priority="2702" operator="containsText" text="Not yet due">
      <formula>NOT(ISERROR(SEARCH("Not yet due",E71)))</formula>
    </cfRule>
    <cfRule type="containsText" dxfId="2631" priority="2703" operator="containsText" text="Update not Provided">
      <formula>NOT(ISERROR(SEARCH("Update not Provided",E71)))</formula>
    </cfRule>
  </conditionalFormatting>
  <conditionalFormatting sqref="E122 E97:E101 E95 E89">
    <cfRule type="containsText" dxfId="2630" priority="2632" operator="containsText" text="On track to be achieved">
      <formula>NOT(ISERROR(SEARCH("On track to be achieved",E89)))</formula>
    </cfRule>
    <cfRule type="containsText" dxfId="2629" priority="2633" operator="containsText" text="Deferred">
      <formula>NOT(ISERROR(SEARCH("Deferred",E89)))</formula>
    </cfRule>
    <cfRule type="containsText" dxfId="2628" priority="2634" operator="containsText" text="Deleted">
      <formula>NOT(ISERROR(SEARCH("Deleted",E89)))</formula>
    </cfRule>
    <cfRule type="containsText" dxfId="2627" priority="2635" operator="containsText" text="In Danger of Falling Behind Target">
      <formula>NOT(ISERROR(SEARCH("In Danger of Falling Behind Target",E89)))</formula>
    </cfRule>
    <cfRule type="containsText" dxfId="2626" priority="2636" operator="containsText" text="Not yet due">
      <formula>NOT(ISERROR(SEARCH("Not yet due",E89)))</formula>
    </cfRule>
    <cfRule type="containsText" dxfId="2625" priority="2637" operator="containsText" text="Update not Provided">
      <formula>NOT(ISERROR(SEARCH("Update not Provided",E89)))</formula>
    </cfRule>
    <cfRule type="containsText" dxfId="2624" priority="2638" operator="containsText" text="Not yet due">
      <formula>NOT(ISERROR(SEARCH("Not yet due",E89)))</formula>
    </cfRule>
    <cfRule type="containsText" dxfId="2623" priority="2639" operator="containsText" text="Completed Behind Schedule">
      <formula>NOT(ISERROR(SEARCH("Completed Behind Schedule",E89)))</formula>
    </cfRule>
    <cfRule type="containsText" dxfId="2622" priority="2640" operator="containsText" text="Off Target">
      <formula>NOT(ISERROR(SEARCH("Off Target",E89)))</formula>
    </cfRule>
    <cfRule type="containsText" dxfId="2621" priority="2641" operator="containsText" text="On Track to be Achieved">
      <formula>NOT(ISERROR(SEARCH("On Track to be Achieved",E89)))</formula>
    </cfRule>
    <cfRule type="containsText" dxfId="2620" priority="2642" operator="containsText" text="Fully Achieved">
      <formula>NOT(ISERROR(SEARCH("Fully Achieved",E89)))</formula>
    </cfRule>
    <cfRule type="containsText" dxfId="2619" priority="2643" operator="containsText" text="Not yet due">
      <formula>NOT(ISERROR(SEARCH("Not yet due",E89)))</formula>
    </cfRule>
    <cfRule type="containsText" dxfId="2618" priority="2644" operator="containsText" text="Not Yet Due">
      <formula>NOT(ISERROR(SEARCH("Not Yet Due",E89)))</formula>
    </cfRule>
    <cfRule type="containsText" dxfId="2617" priority="2645" operator="containsText" text="Deferred">
      <formula>NOT(ISERROR(SEARCH("Deferred",E89)))</formula>
    </cfRule>
    <cfRule type="containsText" dxfId="2616" priority="2646" operator="containsText" text="Deleted">
      <formula>NOT(ISERROR(SEARCH("Deleted",E89)))</formula>
    </cfRule>
    <cfRule type="containsText" dxfId="2615" priority="2647" operator="containsText" text="In Danger of Falling Behind Target">
      <formula>NOT(ISERROR(SEARCH("In Danger of Falling Behind Target",E89)))</formula>
    </cfRule>
    <cfRule type="containsText" dxfId="2614" priority="2648" operator="containsText" text="Not yet due">
      <formula>NOT(ISERROR(SEARCH("Not yet due",E89)))</formula>
    </cfRule>
    <cfRule type="containsText" dxfId="2613" priority="2649" operator="containsText" text="Completed Behind Schedule">
      <formula>NOT(ISERROR(SEARCH("Completed Behind Schedule",E89)))</formula>
    </cfRule>
    <cfRule type="containsText" dxfId="2612" priority="2650" operator="containsText" text="Off Target">
      <formula>NOT(ISERROR(SEARCH("Off Target",E89)))</formula>
    </cfRule>
    <cfRule type="containsText" dxfId="2611" priority="2651" operator="containsText" text="In Danger of Falling Behind Target">
      <formula>NOT(ISERROR(SEARCH("In Danger of Falling Behind Target",E89)))</formula>
    </cfRule>
    <cfRule type="containsText" dxfId="2610" priority="2652" operator="containsText" text="On Track to be Achieved">
      <formula>NOT(ISERROR(SEARCH("On Track to be Achieved",E89)))</formula>
    </cfRule>
    <cfRule type="containsText" dxfId="2609" priority="2653" operator="containsText" text="Fully Achieved">
      <formula>NOT(ISERROR(SEARCH("Fully Achieved",E89)))</formula>
    </cfRule>
    <cfRule type="containsText" dxfId="2608" priority="2654" operator="containsText" text="Update not Provided">
      <formula>NOT(ISERROR(SEARCH("Update not Provided",E89)))</formula>
    </cfRule>
    <cfRule type="containsText" dxfId="2607" priority="2655" operator="containsText" text="Not yet due">
      <formula>NOT(ISERROR(SEARCH("Not yet due",E89)))</formula>
    </cfRule>
    <cfRule type="containsText" dxfId="2606" priority="2656" operator="containsText" text="Completed Behind Schedule">
      <formula>NOT(ISERROR(SEARCH("Completed Behind Schedule",E89)))</formula>
    </cfRule>
    <cfRule type="containsText" dxfId="2605" priority="2657" operator="containsText" text="Off Target">
      <formula>NOT(ISERROR(SEARCH("Off Target",E89)))</formula>
    </cfRule>
    <cfRule type="containsText" dxfId="2604" priority="2658" operator="containsText" text="In Danger of Falling Behind Target">
      <formula>NOT(ISERROR(SEARCH("In Danger of Falling Behind Target",E89)))</formula>
    </cfRule>
    <cfRule type="containsText" dxfId="2603" priority="2659" operator="containsText" text="On Track to be Achieved">
      <formula>NOT(ISERROR(SEARCH("On Track to be Achieved",E89)))</formula>
    </cfRule>
    <cfRule type="containsText" dxfId="2602" priority="2660" operator="containsText" text="Fully Achieved">
      <formula>NOT(ISERROR(SEARCH("Fully Achieved",E89)))</formula>
    </cfRule>
    <cfRule type="containsText" dxfId="2601" priority="2661" operator="containsText" text="Fully Achieved">
      <formula>NOT(ISERROR(SEARCH("Fully Achieved",E89)))</formula>
    </cfRule>
    <cfRule type="containsText" dxfId="2600" priority="2662" operator="containsText" text="Fully Achieved">
      <formula>NOT(ISERROR(SEARCH("Fully Achieved",E89)))</formula>
    </cfRule>
    <cfRule type="containsText" dxfId="2599" priority="2663" operator="containsText" text="Deferred">
      <formula>NOT(ISERROR(SEARCH("Deferred",E89)))</formula>
    </cfRule>
    <cfRule type="containsText" dxfId="2598" priority="2664" operator="containsText" text="Deleted">
      <formula>NOT(ISERROR(SEARCH("Deleted",E89)))</formula>
    </cfRule>
    <cfRule type="containsText" dxfId="2597" priority="2665" operator="containsText" text="In Danger of Falling Behind Target">
      <formula>NOT(ISERROR(SEARCH("In Danger of Falling Behind Target",E89)))</formula>
    </cfRule>
    <cfRule type="containsText" dxfId="2596" priority="2666" operator="containsText" text="Not yet due">
      <formula>NOT(ISERROR(SEARCH("Not yet due",E89)))</formula>
    </cfRule>
    <cfRule type="containsText" dxfId="2595" priority="2667" operator="containsText" text="Update not Provided">
      <formula>NOT(ISERROR(SEARCH("Update not Provided",E89)))</formula>
    </cfRule>
  </conditionalFormatting>
  <conditionalFormatting sqref="E122">
    <cfRule type="containsText" dxfId="2594" priority="2596" operator="containsText" text="On track to be achieved">
      <formula>NOT(ISERROR(SEARCH("On track to be achieved",E122)))</formula>
    </cfRule>
    <cfRule type="containsText" dxfId="2593" priority="2597" operator="containsText" text="Deferred">
      <formula>NOT(ISERROR(SEARCH("Deferred",E122)))</formula>
    </cfRule>
    <cfRule type="containsText" dxfId="2592" priority="2598" operator="containsText" text="Deleted">
      <formula>NOT(ISERROR(SEARCH("Deleted",E122)))</formula>
    </cfRule>
    <cfRule type="containsText" dxfId="2591" priority="2599" operator="containsText" text="In Danger of Falling Behind Target">
      <formula>NOT(ISERROR(SEARCH("In Danger of Falling Behind Target",E122)))</formula>
    </cfRule>
    <cfRule type="containsText" dxfId="2590" priority="2600" operator="containsText" text="Not yet due">
      <formula>NOT(ISERROR(SEARCH("Not yet due",E122)))</formula>
    </cfRule>
    <cfRule type="containsText" dxfId="2589" priority="2601" operator="containsText" text="Update not Provided">
      <formula>NOT(ISERROR(SEARCH("Update not Provided",E122)))</formula>
    </cfRule>
    <cfRule type="containsText" dxfId="2588" priority="2602" operator="containsText" text="Not yet due">
      <formula>NOT(ISERROR(SEARCH("Not yet due",E122)))</formula>
    </cfRule>
    <cfRule type="containsText" dxfId="2587" priority="2603" operator="containsText" text="Completed Behind Schedule">
      <formula>NOT(ISERROR(SEARCH("Completed Behind Schedule",E122)))</formula>
    </cfRule>
    <cfRule type="containsText" dxfId="2586" priority="2604" operator="containsText" text="Off Target">
      <formula>NOT(ISERROR(SEARCH("Off Target",E122)))</formula>
    </cfRule>
    <cfRule type="containsText" dxfId="2585" priority="2605" operator="containsText" text="On Track to be Achieved">
      <formula>NOT(ISERROR(SEARCH("On Track to be Achieved",E122)))</formula>
    </cfRule>
    <cfRule type="containsText" dxfId="2584" priority="2606" operator="containsText" text="Fully Achieved">
      <formula>NOT(ISERROR(SEARCH("Fully Achieved",E122)))</formula>
    </cfRule>
    <cfRule type="containsText" dxfId="2583" priority="2607" operator="containsText" text="Not yet due">
      <formula>NOT(ISERROR(SEARCH("Not yet due",E122)))</formula>
    </cfRule>
    <cfRule type="containsText" dxfId="2582" priority="2608" operator="containsText" text="Not Yet Due">
      <formula>NOT(ISERROR(SEARCH("Not Yet Due",E122)))</formula>
    </cfRule>
    <cfRule type="containsText" dxfId="2581" priority="2609" operator="containsText" text="Deferred">
      <formula>NOT(ISERROR(SEARCH("Deferred",E122)))</formula>
    </cfRule>
    <cfRule type="containsText" dxfId="2580" priority="2610" operator="containsText" text="Deleted">
      <formula>NOT(ISERROR(SEARCH("Deleted",E122)))</formula>
    </cfRule>
    <cfRule type="containsText" dxfId="2579" priority="2611" operator="containsText" text="In Danger of Falling Behind Target">
      <formula>NOT(ISERROR(SEARCH("In Danger of Falling Behind Target",E122)))</formula>
    </cfRule>
    <cfRule type="containsText" dxfId="2578" priority="2612" operator="containsText" text="Not yet due">
      <formula>NOT(ISERROR(SEARCH("Not yet due",E122)))</formula>
    </cfRule>
    <cfRule type="containsText" dxfId="2577" priority="2613" operator="containsText" text="Completed Behind Schedule">
      <formula>NOT(ISERROR(SEARCH("Completed Behind Schedule",E122)))</formula>
    </cfRule>
    <cfRule type="containsText" dxfId="2576" priority="2614" operator="containsText" text="Off Target">
      <formula>NOT(ISERROR(SEARCH("Off Target",E122)))</formula>
    </cfRule>
    <cfRule type="containsText" dxfId="2575" priority="2615" operator="containsText" text="In Danger of Falling Behind Target">
      <formula>NOT(ISERROR(SEARCH("In Danger of Falling Behind Target",E122)))</formula>
    </cfRule>
    <cfRule type="containsText" dxfId="2574" priority="2616" operator="containsText" text="On Track to be Achieved">
      <formula>NOT(ISERROR(SEARCH("On Track to be Achieved",E122)))</formula>
    </cfRule>
    <cfRule type="containsText" dxfId="2573" priority="2617" operator="containsText" text="Fully Achieved">
      <formula>NOT(ISERROR(SEARCH("Fully Achieved",E122)))</formula>
    </cfRule>
    <cfRule type="containsText" dxfId="2572" priority="2618" operator="containsText" text="Update not Provided">
      <formula>NOT(ISERROR(SEARCH("Update not Provided",E122)))</formula>
    </cfRule>
    <cfRule type="containsText" dxfId="2571" priority="2619" operator="containsText" text="Not yet due">
      <formula>NOT(ISERROR(SEARCH("Not yet due",E122)))</formula>
    </cfRule>
    <cfRule type="containsText" dxfId="2570" priority="2620" operator="containsText" text="Completed Behind Schedule">
      <formula>NOT(ISERROR(SEARCH("Completed Behind Schedule",E122)))</formula>
    </cfRule>
    <cfRule type="containsText" dxfId="2569" priority="2621" operator="containsText" text="Off Target">
      <formula>NOT(ISERROR(SEARCH("Off Target",E122)))</formula>
    </cfRule>
    <cfRule type="containsText" dxfId="2568" priority="2622" operator="containsText" text="In Danger of Falling Behind Target">
      <formula>NOT(ISERROR(SEARCH("In Danger of Falling Behind Target",E122)))</formula>
    </cfRule>
    <cfRule type="containsText" dxfId="2567" priority="2623" operator="containsText" text="On Track to be Achieved">
      <formula>NOT(ISERROR(SEARCH("On Track to be Achieved",E122)))</formula>
    </cfRule>
    <cfRule type="containsText" dxfId="2566" priority="2624" operator="containsText" text="Fully Achieved">
      <formula>NOT(ISERROR(SEARCH("Fully Achieved",E122)))</formula>
    </cfRule>
    <cfRule type="containsText" dxfId="2565" priority="2625" operator="containsText" text="Fully Achieved">
      <formula>NOT(ISERROR(SEARCH("Fully Achieved",E122)))</formula>
    </cfRule>
    <cfRule type="containsText" dxfId="2564" priority="2626" operator="containsText" text="Fully Achieved">
      <formula>NOT(ISERROR(SEARCH("Fully Achieved",E122)))</formula>
    </cfRule>
    <cfRule type="containsText" dxfId="2563" priority="2627" operator="containsText" text="Deferred">
      <formula>NOT(ISERROR(SEARCH("Deferred",E122)))</formula>
    </cfRule>
    <cfRule type="containsText" dxfId="2562" priority="2628" operator="containsText" text="Deleted">
      <formula>NOT(ISERROR(SEARCH("Deleted",E122)))</formula>
    </cfRule>
    <cfRule type="containsText" dxfId="2561" priority="2629" operator="containsText" text="In Danger of Falling Behind Target">
      <formula>NOT(ISERROR(SEARCH("In Danger of Falling Behind Target",E122)))</formula>
    </cfRule>
    <cfRule type="containsText" dxfId="2560" priority="2630" operator="containsText" text="Not yet due">
      <formula>NOT(ISERROR(SEARCH("Not yet due",E122)))</formula>
    </cfRule>
    <cfRule type="containsText" dxfId="2559" priority="2631" operator="containsText" text="Update not Provided">
      <formula>NOT(ISERROR(SEARCH("Update not Provided",E122)))</formula>
    </cfRule>
  </conditionalFormatting>
  <conditionalFormatting sqref="E8">
    <cfRule type="containsText" dxfId="2558" priority="2560" operator="containsText" text="On track to be achieved">
      <formula>NOT(ISERROR(SEARCH("On track to be achieved",E8)))</formula>
    </cfRule>
    <cfRule type="containsText" dxfId="2557" priority="2561" operator="containsText" text="Deferred">
      <formula>NOT(ISERROR(SEARCH("Deferred",E8)))</formula>
    </cfRule>
    <cfRule type="containsText" dxfId="2556" priority="2562" operator="containsText" text="Deleted">
      <formula>NOT(ISERROR(SEARCH("Deleted",E8)))</formula>
    </cfRule>
    <cfRule type="containsText" dxfId="2555" priority="2563" operator="containsText" text="In Danger of Falling Behind Target">
      <formula>NOT(ISERROR(SEARCH("In Danger of Falling Behind Target",E8)))</formula>
    </cfRule>
    <cfRule type="containsText" dxfId="2554" priority="2564" operator="containsText" text="Not yet due">
      <formula>NOT(ISERROR(SEARCH("Not yet due",E8)))</formula>
    </cfRule>
    <cfRule type="containsText" dxfId="2553" priority="2565" operator="containsText" text="Update not Provided">
      <formula>NOT(ISERROR(SEARCH("Update not Provided",E8)))</formula>
    </cfRule>
    <cfRule type="containsText" dxfId="2552" priority="2566" operator="containsText" text="Not yet due">
      <formula>NOT(ISERROR(SEARCH("Not yet due",E8)))</formula>
    </cfRule>
    <cfRule type="containsText" dxfId="2551" priority="2567" operator="containsText" text="Completed Behind Schedule">
      <formula>NOT(ISERROR(SEARCH("Completed Behind Schedule",E8)))</formula>
    </cfRule>
    <cfRule type="containsText" dxfId="2550" priority="2568" operator="containsText" text="Off Target">
      <formula>NOT(ISERROR(SEARCH("Off Target",E8)))</formula>
    </cfRule>
    <cfRule type="containsText" dxfId="2549" priority="2569" operator="containsText" text="On Track to be Achieved">
      <formula>NOT(ISERROR(SEARCH("On Track to be Achieved",E8)))</formula>
    </cfRule>
    <cfRule type="containsText" dxfId="2548" priority="2570" operator="containsText" text="Fully Achieved">
      <formula>NOT(ISERROR(SEARCH("Fully Achieved",E8)))</formula>
    </cfRule>
    <cfRule type="containsText" dxfId="2547" priority="2571" operator="containsText" text="Not yet due">
      <formula>NOT(ISERROR(SEARCH("Not yet due",E8)))</formula>
    </cfRule>
    <cfRule type="containsText" dxfId="2546" priority="2572" operator="containsText" text="Not Yet Due">
      <formula>NOT(ISERROR(SEARCH("Not Yet Due",E8)))</formula>
    </cfRule>
    <cfRule type="containsText" dxfId="2545" priority="2573" operator="containsText" text="Deferred">
      <formula>NOT(ISERROR(SEARCH("Deferred",E8)))</formula>
    </cfRule>
    <cfRule type="containsText" dxfId="2544" priority="2574" operator="containsText" text="Deleted">
      <formula>NOT(ISERROR(SEARCH("Deleted",E8)))</formula>
    </cfRule>
    <cfRule type="containsText" dxfId="2543" priority="2575" operator="containsText" text="In Danger of Falling Behind Target">
      <formula>NOT(ISERROR(SEARCH("In Danger of Falling Behind Target",E8)))</formula>
    </cfRule>
    <cfRule type="containsText" dxfId="2542" priority="2576" operator="containsText" text="Not yet due">
      <formula>NOT(ISERROR(SEARCH("Not yet due",E8)))</formula>
    </cfRule>
    <cfRule type="containsText" dxfId="2541" priority="2577" operator="containsText" text="Completed Behind Schedule">
      <formula>NOT(ISERROR(SEARCH("Completed Behind Schedule",E8)))</formula>
    </cfRule>
    <cfRule type="containsText" dxfId="2540" priority="2578" operator="containsText" text="Off Target">
      <formula>NOT(ISERROR(SEARCH("Off Target",E8)))</formula>
    </cfRule>
    <cfRule type="containsText" dxfId="2539" priority="2579" operator="containsText" text="In Danger of Falling Behind Target">
      <formula>NOT(ISERROR(SEARCH("In Danger of Falling Behind Target",E8)))</formula>
    </cfRule>
    <cfRule type="containsText" dxfId="2538" priority="2580" operator="containsText" text="On Track to be Achieved">
      <formula>NOT(ISERROR(SEARCH("On Track to be Achieved",E8)))</formula>
    </cfRule>
    <cfRule type="containsText" dxfId="2537" priority="2581" operator="containsText" text="Fully Achieved">
      <formula>NOT(ISERROR(SEARCH("Fully Achieved",E8)))</formula>
    </cfRule>
    <cfRule type="containsText" dxfId="2536" priority="2582" operator="containsText" text="Update not Provided">
      <formula>NOT(ISERROR(SEARCH("Update not Provided",E8)))</formula>
    </cfRule>
    <cfRule type="containsText" dxfId="2535" priority="2583" operator="containsText" text="Not yet due">
      <formula>NOT(ISERROR(SEARCH("Not yet due",E8)))</formula>
    </cfRule>
    <cfRule type="containsText" dxfId="2534" priority="2584" operator="containsText" text="Completed Behind Schedule">
      <formula>NOT(ISERROR(SEARCH("Completed Behind Schedule",E8)))</formula>
    </cfRule>
    <cfRule type="containsText" dxfId="2533" priority="2585" operator="containsText" text="Off Target">
      <formula>NOT(ISERROR(SEARCH("Off Target",E8)))</formula>
    </cfRule>
    <cfRule type="containsText" dxfId="2532" priority="2586" operator="containsText" text="In Danger of Falling Behind Target">
      <formula>NOT(ISERROR(SEARCH("In Danger of Falling Behind Target",E8)))</formula>
    </cfRule>
    <cfRule type="containsText" dxfId="2531" priority="2587" operator="containsText" text="On Track to be Achieved">
      <formula>NOT(ISERROR(SEARCH("On Track to be Achieved",E8)))</formula>
    </cfRule>
    <cfRule type="containsText" dxfId="2530" priority="2588" operator="containsText" text="Fully Achieved">
      <formula>NOT(ISERROR(SEARCH("Fully Achieved",E8)))</formula>
    </cfRule>
    <cfRule type="containsText" dxfId="2529" priority="2589" operator="containsText" text="Fully Achieved">
      <formula>NOT(ISERROR(SEARCH("Fully Achieved",E8)))</formula>
    </cfRule>
    <cfRule type="containsText" dxfId="2528" priority="2590" operator="containsText" text="Fully Achieved">
      <formula>NOT(ISERROR(SEARCH("Fully Achieved",E8)))</formula>
    </cfRule>
    <cfRule type="containsText" dxfId="2527" priority="2591" operator="containsText" text="Deferred">
      <formula>NOT(ISERROR(SEARCH("Deferred",E8)))</formula>
    </cfRule>
    <cfRule type="containsText" dxfId="2526" priority="2592" operator="containsText" text="Deleted">
      <formula>NOT(ISERROR(SEARCH("Deleted",E8)))</formula>
    </cfRule>
    <cfRule type="containsText" dxfId="2525" priority="2593" operator="containsText" text="In Danger of Falling Behind Target">
      <formula>NOT(ISERROR(SEARCH("In Danger of Falling Behind Target",E8)))</formula>
    </cfRule>
    <cfRule type="containsText" dxfId="2524" priority="2594" operator="containsText" text="Not yet due">
      <formula>NOT(ISERROR(SEARCH("Not yet due",E8)))</formula>
    </cfRule>
    <cfRule type="containsText" dxfId="2523" priority="2595" operator="containsText" text="Update not Provided">
      <formula>NOT(ISERROR(SEARCH("Update not Provided",E8)))</formula>
    </cfRule>
  </conditionalFormatting>
  <conditionalFormatting sqref="G4:G26 G28:G29">
    <cfRule type="containsText" dxfId="2522" priority="2524" operator="containsText" text="On track to be achieved">
      <formula>NOT(ISERROR(SEARCH("On track to be achieved",G4)))</formula>
    </cfRule>
    <cfRule type="containsText" dxfId="2521" priority="2525" operator="containsText" text="Deferred">
      <formula>NOT(ISERROR(SEARCH("Deferred",G4)))</formula>
    </cfRule>
    <cfRule type="containsText" dxfId="2520" priority="2526" operator="containsText" text="Deleted">
      <formula>NOT(ISERROR(SEARCH("Deleted",G4)))</formula>
    </cfRule>
    <cfRule type="containsText" dxfId="2519" priority="2527" operator="containsText" text="In Danger of Falling Behind Target">
      <formula>NOT(ISERROR(SEARCH("In Danger of Falling Behind Target",G4)))</formula>
    </cfRule>
    <cfRule type="containsText" dxfId="2518" priority="2528" operator="containsText" text="Not yet due">
      <formula>NOT(ISERROR(SEARCH("Not yet due",G4)))</formula>
    </cfRule>
    <cfRule type="containsText" dxfId="2517" priority="2529" operator="containsText" text="Update not Provided">
      <formula>NOT(ISERROR(SEARCH("Update not Provided",G4)))</formula>
    </cfRule>
    <cfRule type="containsText" dxfId="2516" priority="2530" operator="containsText" text="Not yet due">
      <formula>NOT(ISERROR(SEARCH("Not yet due",G4)))</formula>
    </cfRule>
    <cfRule type="containsText" dxfId="2515" priority="2531" operator="containsText" text="Completed Behind Schedule">
      <formula>NOT(ISERROR(SEARCH("Completed Behind Schedule",G4)))</formula>
    </cfRule>
    <cfRule type="containsText" dxfId="2514" priority="2532" operator="containsText" text="Off Target">
      <formula>NOT(ISERROR(SEARCH("Off Target",G4)))</formula>
    </cfRule>
    <cfRule type="containsText" dxfId="2513" priority="2533" operator="containsText" text="On Track to be Achieved">
      <formula>NOT(ISERROR(SEARCH("On Track to be Achieved",G4)))</formula>
    </cfRule>
    <cfRule type="containsText" dxfId="2512" priority="2534" operator="containsText" text="Fully Achieved">
      <formula>NOT(ISERROR(SEARCH("Fully Achieved",G4)))</formula>
    </cfRule>
    <cfRule type="containsText" dxfId="2511" priority="2535" operator="containsText" text="Not yet due">
      <formula>NOT(ISERROR(SEARCH("Not yet due",G4)))</formula>
    </cfRule>
    <cfRule type="containsText" dxfId="2510" priority="2536" operator="containsText" text="Not Yet Due">
      <formula>NOT(ISERROR(SEARCH("Not Yet Due",G4)))</formula>
    </cfRule>
    <cfRule type="containsText" dxfId="2509" priority="2537" operator="containsText" text="Deferred">
      <formula>NOT(ISERROR(SEARCH("Deferred",G4)))</formula>
    </cfRule>
    <cfRule type="containsText" dxfId="2508" priority="2538" operator="containsText" text="Deleted">
      <formula>NOT(ISERROR(SEARCH("Deleted",G4)))</formula>
    </cfRule>
    <cfRule type="containsText" dxfId="2507" priority="2539" operator="containsText" text="In Danger of Falling Behind Target">
      <formula>NOT(ISERROR(SEARCH("In Danger of Falling Behind Target",G4)))</formula>
    </cfRule>
    <cfRule type="containsText" dxfId="2506" priority="2540" operator="containsText" text="Not yet due">
      <formula>NOT(ISERROR(SEARCH("Not yet due",G4)))</formula>
    </cfRule>
    <cfRule type="containsText" dxfId="2505" priority="2541" operator="containsText" text="Completed Behind Schedule">
      <formula>NOT(ISERROR(SEARCH("Completed Behind Schedule",G4)))</formula>
    </cfRule>
    <cfRule type="containsText" dxfId="2504" priority="2542" operator="containsText" text="Off Target">
      <formula>NOT(ISERROR(SEARCH("Off Target",G4)))</formula>
    </cfRule>
    <cfRule type="containsText" dxfId="2503" priority="2543" operator="containsText" text="In Danger of Falling Behind Target">
      <formula>NOT(ISERROR(SEARCH("In Danger of Falling Behind Target",G4)))</formula>
    </cfRule>
    <cfRule type="containsText" dxfId="2502" priority="2544" operator="containsText" text="On Track to be Achieved">
      <formula>NOT(ISERROR(SEARCH("On Track to be Achieved",G4)))</formula>
    </cfRule>
    <cfRule type="containsText" dxfId="2501" priority="2545" operator="containsText" text="Fully Achieved">
      <formula>NOT(ISERROR(SEARCH("Fully Achieved",G4)))</formula>
    </cfRule>
    <cfRule type="containsText" dxfId="2500" priority="2546" operator="containsText" text="Update not Provided">
      <formula>NOT(ISERROR(SEARCH("Update not Provided",G4)))</formula>
    </cfRule>
    <cfRule type="containsText" dxfId="2499" priority="2547" operator="containsText" text="Not yet due">
      <formula>NOT(ISERROR(SEARCH("Not yet due",G4)))</formula>
    </cfRule>
    <cfRule type="containsText" dxfId="2498" priority="2548" operator="containsText" text="Completed Behind Schedule">
      <formula>NOT(ISERROR(SEARCH("Completed Behind Schedule",G4)))</formula>
    </cfRule>
    <cfRule type="containsText" dxfId="2497" priority="2549" operator="containsText" text="Off Target">
      <formula>NOT(ISERROR(SEARCH("Off Target",G4)))</formula>
    </cfRule>
    <cfRule type="containsText" dxfId="2496" priority="2550" operator="containsText" text="In Danger of Falling Behind Target">
      <formula>NOT(ISERROR(SEARCH("In Danger of Falling Behind Target",G4)))</formula>
    </cfRule>
    <cfRule type="containsText" dxfId="2495" priority="2551" operator="containsText" text="On Track to be Achieved">
      <formula>NOT(ISERROR(SEARCH("On Track to be Achieved",G4)))</formula>
    </cfRule>
    <cfRule type="containsText" dxfId="2494" priority="2552" operator="containsText" text="Fully Achieved">
      <formula>NOT(ISERROR(SEARCH("Fully Achieved",G4)))</formula>
    </cfRule>
    <cfRule type="containsText" dxfId="2493" priority="2553" operator="containsText" text="Fully Achieved">
      <formula>NOT(ISERROR(SEARCH("Fully Achieved",G4)))</formula>
    </cfRule>
    <cfRule type="containsText" dxfId="2492" priority="2554" operator="containsText" text="Fully Achieved">
      <formula>NOT(ISERROR(SEARCH("Fully Achieved",G4)))</formula>
    </cfRule>
    <cfRule type="containsText" dxfId="2491" priority="2555" operator="containsText" text="Deferred">
      <formula>NOT(ISERROR(SEARCH("Deferred",G4)))</formula>
    </cfRule>
    <cfRule type="containsText" dxfId="2490" priority="2556" operator="containsText" text="Deleted">
      <formula>NOT(ISERROR(SEARCH("Deleted",G4)))</formula>
    </cfRule>
    <cfRule type="containsText" dxfId="2489" priority="2557" operator="containsText" text="In Danger of Falling Behind Target">
      <formula>NOT(ISERROR(SEARCH("In Danger of Falling Behind Target",G4)))</formula>
    </cfRule>
    <cfRule type="containsText" dxfId="2488" priority="2558" operator="containsText" text="Not yet due">
      <formula>NOT(ISERROR(SEARCH("Not yet due",G4)))</formula>
    </cfRule>
    <cfRule type="containsText" dxfId="2487" priority="2559" operator="containsText" text="Update not Provided">
      <formula>NOT(ISERROR(SEARCH("Update not Provided",G4)))</formula>
    </cfRule>
  </conditionalFormatting>
  <conditionalFormatting sqref="G30">
    <cfRule type="containsText" dxfId="2486" priority="2488" operator="containsText" text="On track to be achieved">
      <formula>NOT(ISERROR(SEARCH("On track to be achieved",G30)))</formula>
    </cfRule>
    <cfRule type="containsText" dxfId="2485" priority="2489" operator="containsText" text="Deferred">
      <formula>NOT(ISERROR(SEARCH("Deferred",G30)))</formula>
    </cfRule>
    <cfRule type="containsText" dxfId="2484" priority="2490" operator="containsText" text="Deleted">
      <formula>NOT(ISERROR(SEARCH("Deleted",G30)))</formula>
    </cfRule>
    <cfRule type="containsText" dxfId="2483" priority="2491" operator="containsText" text="In Danger of Falling Behind Target">
      <formula>NOT(ISERROR(SEARCH("In Danger of Falling Behind Target",G30)))</formula>
    </cfRule>
    <cfRule type="containsText" dxfId="2482" priority="2492" operator="containsText" text="Not yet due">
      <formula>NOT(ISERROR(SEARCH("Not yet due",G30)))</formula>
    </cfRule>
    <cfRule type="containsText" dxfId="2481" priority="2493" operator="containsText" text="Update not Provided">
      <formula>NOT(ISERROR(SEARCH("Update not Provided",G30)))</formula>
    </cfRule>
    <cfRule type="containsText" dxfId="2480" priority="2494" operator="containsText" text="Not yet due">
      <formula>NOT(ISERROR(SEARCH("Not yet due",G30)))</formula>
    </cfRule>
    <cfRule type="containsText" dxfId="2479" priority="2495" operator="containsText" text="Completed Behind Schedule">
      <formula>NOT(ISERROR(SEARCH("Completed Behind Schedule",G30)))</formula>
    </cfRule>
    <cfRule type="containsText" dxfId="2478" priority="2496" operator="containsText" text="Off Target">
      <formula>NOT(ISERROR(SEARCH("Off Target",G30)))</formula>
    </cfRule>
    <cfRule type="containsText" dxfId="2477" priority="2497" operator="containsText" text="On Track to be Achieved">
      <formula>NOT(ISERROR(SEARCH("On Track to be Achieved",G30)))</formula>
    </cfRule>
    <cfRule type="containsText" dxfId="2476" priority="2498" operator="containsText" text="Fully Achieved">
      <formula>NOT(ISERROR(SEARCH("Fully Achieved",G30)))</formula>
    </cfRule>
    <cfRule type="containsText" dxfId="2475" priority="2499" operator="containsText" text="Not yet due">
      <formula>NOT(ISERROR(SEARCH("Not yet due",G30)))</formula>
    </cfRule>
    <cfRule type="containsText" dxfId="2474" priority="2500" operator="containsText" text="Not Yet Due">
      <formula>NOT(ISERROR(SEARCH("Not Yet Due",G30)))</formula>
    </cfRule>
    <cfRule type="containsText" dxfId="2473" priority="2501" operator="containsText" text="Deferred">
      <formula>NOT(ISERROR(SEARCH("Deferred",G30)))</formula>
    </cfRule>
    <cfRule type="containsText" dxfId="2472" priority="2502" operator="containsText" text="Deleted">
      <formula>NOT(ISERROR(SEARCH("Deleted",G30)))</formula>
    </cfRule>
    <cfRule type="containsText" dxfId="2471" priority="2503" operator="containsText" text="In Danger of Falling Behind Target">
      <formula>NOT(ISERROR(SEARCH("In Danger of Falling Behind Target",G30)))</formula>
    </cfRule>
    <cfRule type="containsText" dxfId="2470" priority="2504" operator="containsText" text="Not yet due">
      <formula>NOT(ISERROR(SEARCH("Not yet due",G30)))</formula>
    </cfRule>
    <cfRule type="containsText" dxfId="2469" priority="2505" operator="containsText" text="Completed Behind Schedule">
      <formula>NOT(ISERROR(SEARCH("Completed Behind Schedule",G30)))</formula>
    </cfRule>
    <cfRule type="containsText" dxfId="2468" priority="2506" operator="containsText" text="Off Target">
      <formula>NOT(ISERROR(SEARCH("Off Target",G30)))</formula>
    </cfRule>
    <cfRule type="containsText" dxfId="2467" priority="2507" operator="containsText" text="In Danger of Falling Behind Target">
      <formula>NOT(ISERROR(SEARCH("In Danger of Falling Behind Target",G30)))</formula>
    </cfRule>
    <cfRule type="containsText" dxfId="2466" priority="2508" operator="containsText" text="On Track to be Achieved">
      <formula>NOT(ISERROR(SEARCH("On Track to be Achieved",G30)))</formula>
    </cfRule>
    <cfRule type="containsText" dxfId="2465" priority="2509" operator="containsText" text="Fully Achieved">
      <formula>NOT(ISERROR(SEARCH("Fully Achieved",G30)))</formula>
    </cfRule>
    <cfRule type="containsText" dxfId="2464" priority="2510" operator="containsText" text="Update not Provided">
      <formula>NOT(ISERROR(SEARCH("Update not Provided",G30)))</formula>
    </cfRule>
    <cfRule type="containsText" dxfId="2463" priority="2511" operator="containsText" text="Not yet due">
      <formula>NOT(ISERROR(SEARCH("Not yet due",G30)))</formula>
    </cfRule>
    <cfRule type="containsText" dxfId="2462" priority="2512" operator="containsText" text="Completed Behind Schedule">
      <formula>NOT(ISERROR(SEARCH("Completed Behind Schedule",G30)))</formula>
    </cfRule>
    <cfRule type="containsText" dxfId="2461" priority="2513" operator="containsText" text="Off Target">
      <formula>NOT(ISERROR(SEARCH("Off Target",G30)))</formula>
    </cfRule>
    <cfRule type="containsText" dxfId="2460" priority="2514" operator="containsText" text="In Danger of Falling Behind Target">
      <formula>NOT(ISERROR(SEARCH("In Danger of Falling Behind Target",G30)))</formula>
    </cfRule>
    <cfRule type="containsText" dxfId="2459" priority="2515" operator="containsText" text="On Track to be Achieved">
      <formula>NOT(ISERROR(SEARCH("On Track to be Achieved",G30)))</formula>
    </cfRule>
    <cfRule type="containsText" dxfId="2458" priority="2516" operator="containsText" text="Fully Achieved">
      <formula>NOT(ISERROR(SEARCH("Fully Achieved",G30)))</formula>
    </cfRule>
    <cfRule type="containsText" dxfId="2457" priority="2517" operator="containsText" text="Fully Achieved">
      <formula>NOT(ISERROR(SEARCH("Fully Achieved",G30)))</formula>
    </cfRule>
    <cfRule type="containsText" dxfId="2456" priority="2518" operator="containsText" text="Fully Achieved">
      <formula>NOT(ISERROR(SEARCH("Fully Achieved",G30)))</formula>
    </cfRule>
    <cfRule type="containsText" dxfId="2455" priority="2519" operator="containsText" text="Deferred">
      <formula>NOT(ISERROR(SEARCH("Deferred",G30)))</formula>
    </cfRule>
    <cfRule type="containsText" dxfId="2454" priority="2520" operator="containsText" text="Deleted">
      <formula>NOT(ISERROR(SEARCH("Deleted",G30)))</formula>
    </cfRule>
    <cfRule type="containsText" dxfId="2453" priority="2521" operator="containsText" text="In Danger of Falling Behind Target">
      <formula>NOT(ISERROR(SEARCH("In Danger of Falling Behind Target",G30)))</formula>
    </cfRule>
    <cfRule type="containsText" dxfId="2452" priority="2522" operator="containsText" text="Not yet due">
      <formula>NOT(ISERROR(SEARCH("Not yet due",G30)))</formula>
    </cfRule>
    <cfRule type="containsText" dxfId="2451" priority="2523" operator="containsText" text="Update not Provided">
      <formula>NOT(ISERROR(SEARCH("Update not Provided",G30)))</formula>
    </cfRule>
  </conditionalFormatting>
  <conditionalFormatting sqref="G31:G38">
    <cfRule type="containsText" dxfId="2450" priority="2452" operator="containsText" text="On track to be achieved">
      <formula>NOT(ISERROR(SEARCH("On track to be achieved",G31)))</formula>
    </cfRule>
    <cfRule type="containsText" dxfId="2449" priority="2453" operator="containsText" text="Deferred">
      <formula>NOT(ISERROR(SEARCH("Deferred",G31)))</formula>
    </cfRule>
    <cfRule type="containsText" dxfId="2448" priority="2454" operator="containsText" text="Deleted">
      <formula>NOT(ISERROR(SEARCH("Deleted",G31)))</formula>
    </cfRule>
    <cfRule type="containsText" dxfId="2447" priority="2455" operator="containsText" text="In Danger of Falling Behind Target">
      <formula>NOT(ISERROR(SEARCH("In Danger of Falling Behind Target",G31)))</formula>
    </cfRule>
    <cfRule type="containsText" dxfId="2446" priority="2456" operator="containsText" text="Not yet due">
      <formula>NOT(ISERROR(SEARCH("Not yet due",G31)))</formula>
    </cfRule>
    <cfRule type="containsText" dxfId="2445" priority="2457" operator="containsText" text="Update not Provided">
      <formula>NOT(ISERROR(SEARCH("Update not Provided",G31)))</formula>
    </cfRule>
    <cfRule type="containsText" dxfId="2444" priority="2458" operator="containsText" text="Not yet due">
      <formula>NOT(ISERROR(SEARCH("Not yet due",G31)))</formula>
    </cfRule>
    <cfRule type="containsText" dxfId="2443" priority="2459" operator="containsText" text="Completed Behind Schedule">
      <formula>NOT(ISERROR(SEARCH("Completed Behind Schedule",G31)))</formula>
    </cfRule>
    <cfRule type="containsText" dxfId="2442" priority="2460" operator="containsText" text="Off Target">
      <formula>NOT(ISERROR(SEARCH("Off Target",G31)))</formula>
    </cfRule>
    <cfRule type="containsText" dxfId="2441" priority="2461" operator="containsText" text="On Track to be Achieved">
      <formula>NOT(ISERROR(SEARCH("On Track to be Achieved",G31)))</formula>
    </cfRule>
    <cfRule type="containsText" dxfId="2440" priority="2462" operator="containsText" text="Fully Achieved">
      <formula>NOT(ISERROR(SEARCH("Fully Achieved",G31)))</formula>
    </cfRule>
    <cfRule type="containsText" dxfId="2439" priority="2463" operator="containsText" text="Not yet due">
      <formula>NOT(ISERROR(SEARCH("Not yet due",G31)))</formula>
    </cfRule>
    <cfRule type="containsText" dxfId="2438" priority="2464" operator="containsText" text="Not Yet Due">
      <formula>NOT(ISERROR(SEARCH("Not Yet Due",G31)))</formula>
    </cfRule>
    <cfRule type="containsText" dxfId="2437" priority="2465" operator="containsText" text="Deferred">
      <formula>NOT(ISERROR(SEARCH("Deferred",G31)))</formula>
    </cfRule>
    <cfRule type="containsText" dxfId="2436" priority="2466" operator="containsText" text="Deleted">
      <formula>NOT(ISERROR(SEARCH("Deleted",G31)))</formula>
    </cfRule>
    <cfRule type="containsText" dxfId="2435" priority="2467" operator="containsText" text="In Danger of Falling Behind Target">
      <formula>NOT(ISERROR(SEARCH("In Danger of Falling Behind Target",G31)))</formula>
    </cfRule>
    <cfRule type="containsText" dxfId="2434" priority="2468" operator="containsText" text="Not yet due">
      <formula>NOT(ISERROR(SEARCH("Not yet due",G31)))</formula>
    </cfRule>
    <cfRule type="containsText" dxfId="2433" priority="2469" operator="containsText" text="Completed Behind Schedule">
      <formula>NOT(ISERROR(SEARCH("Completed Behind Schedule",G31)))</formula>
    </cfRule>
    <cfRule type="containsText" dxfId="2432" priority="2470" operator="containsText" text="Off Target">
      <formula>NOT(ISERROR(SEARCH("Off Target",G31)))</formula>
    </cfRule>
    <cfRule type="containsText" dxfId="2431" priority="2471" operator="containsText" text="In Danger of Falling Behind Target">
      <formula>NOT(ISERROR(SEARCH("In Danger of Falling Behind Target",G31)))</formula>
    </cfRule>
    <cfRule type="containsText" dxfId="2430" priority="2472" operator="containsText" text="On Track to be Achieved">
      <formula>NOT(ISERROR(SEARCH("On Track to be Achieved",G31)))</formula>
    </cfRule>
    <cfRule type="containsText" dxfId="2429" priority="2473" operator="containsText" text="Fully Achieved">
      <formula>NOT(ISERROR(SEARCH("Fully Achieved",G31)))</formula>
    </cfRule>
    <cfRule type="containsText" dxfId="2428" priority="2474" operator="containsText" text="Update not Provided">
      <formula>NOT(ISERROR(SEARCH("Update not Provided",G31)))</formula>
    </cfRule>
    <cfRule type="containsText" dxfId="2427" priority="2475" operator="containsText" text="Not yet due">
      <formula>NOT(ISERROR(SEARCH("Not yet due",G31)))</formula>
    </cfRule>
    <cfRule type="containsText" dxfId="2426" priority="2476" operator="containsText" text="Completed Behind Schedule">
      <formula>NOT(ISERROR(SEARCH("Completed Behind Schedule",G31)))</formula>
    </cfRule>
    <cfRule type="containsText" dxfId="2425" priority="2477" operator="containsText" text="Off Target">
      <formula>NOT(ISERROR(SEARCH("Off Target",G31)))</formula>
    </cfRule>
    <cfRule type="containsText" dxfId="2424" priority="2478" operator="containsText" text="In Danger of Falling Behind Target">
      <formula>NOT(ISERROR(SEARCH("In Danger of Falling Behind Target",G31)))</formula>
    </cfRule>
    <cfRule type="containsText" dxfId="2423" priority="2479" operator="containsText" text="On Track to be Achieved">
      <formula>NOT(ISERROR(SEARCH("On Track to be Achieved",G31)))</formula>
    </cfRule>
    <cfRule type="containsText" dxfId="2422" priority="2480" operator="containsText" text="Fully Achieved">
      <formula>NOT(ISERROR(SEARCH("Fully Achieved",G31)))</formula>
    </cfRule>
    <cfRule type="containsText" dxfId="2421" priority="2481" operator="containsText" text="Fully Achieved">
      <formula>NOT(ISERROR(SEARCH("Fully Achieved",G31)))</formula>
    </cfRule>
    <cfRule type="containsText" dxfId="2420" priority="2482" operator="containsText" text="Fully Achieved">
      <formula>NOT(ISERROR(SEARCH("Fully Achieved",G31)))</formula>
    </cfRule>
    <cfRule type="containsText" dxfId="2419" priority="2483" operator="containsText" text="Deferred">
      <formula>NOT(ISERROR(SEARCH("Deferred",G31)))</formula>
    </cfRule>
    <cfRule type="containsText" dxfId="2418" priority="2484" operator="containsText" text="Deleted">
      <formula>NOT(ISERROR(SEARCH("Deleted",G31)))</formula>
    </cfRule>
    <cfRule type="containsText" dxfId="2417" priority="2485" operator="containsText" text="In Danger of Falling Behind Target">
      <formula>NOT(ISERROR(SEARCH("In Danger of Falling Behind Target",G31)))</formula>
    </cfRule>
    <cfRule type="containsText" dxfId="2416" priority="2486" operator="containsText" text="Not yet due">
      <formula>NOT(ISERROR(SEARCH("Not yet due",G31)))</formula>
    </cfRule>
    <cfRule type="containsText" dxfId="2415" priority="2487" operator="containsText" text="Update not Provided">
      <formula>NOT(ISERROR(SEARCH("Update not Provided",G31)))</formula>
    </cfRule>
  </conditionalFormatting>
  <conditionalFormatting sqref="G39:G40">
    <cfRule type="containsText" dxfId="2414" priority="2416" operator="containsText" text="On track to be achieved">
      <formula>NOT(ISERROR(SEARCH("On track to be achieved",G39)))</formula>
    </cfRule>
    <cfRule type="containsText" dxfId="2413" priority="2417" operator="containsText" text="Deferred">
      <formula>NOT(ISERROR(SEARCH("Deferred",G39)))</formula>
    </cfRule>
    <cfRule type="containsText" dxfId="2412" priority="2418" operator="containsText" text="Deleted">
      <formula>NOT(ISERROR(SEARCH("Deleted",G39)))</formula>
    </cfRule>
    <cfRule type="containsText" dxfId="2411" priority="2419" operator="containsText" text="In Danger of Falling Behind Target">
      <formula>NOT(ISERROR(SEARCH("In Danger of Falling Behind Target",G39)))</formula>
    </cfRule>
    <cfRule type="containsText" dxfId="2410" priority="2420" operator="containsText" text="Not yet due">
      <formula>NOT(ISERROR(SEARCH("Not yet due",G39)))</formula>
    </cfRule>
    <cfRule type="containsText" dxfId="2409" priority="2421" operator="containsText" text="Update not Provided">
      <formula>NOT(ISERROR(SEARCH("Update not Provided",G39)))</formula>
    </cfRule>
    <cfRule type="containsText" dxfId="2408" priority="2422" operator="containsText" text="Not yet due">
      <formula>NOT(ISERROR(SEARCH("Not yet due",G39)))</formula>
    </cfRule>
    <cfRule type="containsText" dxfId="2407" priority="2423" operator="containsText" text="Completed Behind Schedule">
      <formula>NOT(ISERROR(SEARCH("Completed Behind Schedule",G39)))</formula>
    </cfRule>
    <cfRule type="containsText" dxfId="2406" priority="2424" operator="containsText" text="Off Target">
      <formula>NOT(ISERROR(SEARCH("Off Target",G39)))</formula>
    </cfRule>
    <cfRule type="containsText" dxfId="2405" priority="2425" operator="containsText" text="On Track to be Achieved">
      <formula>NOT(ISERROR(SEARCH("On Track to be Achieved",G39)))</formula>
    </cfRule>
    <cfRule type="containsText" dxfId="2404" priority="2426" operator="containsText" text="Fully Achieved">
      <formula>NOT(ISERROR(SEARCH("Fully Achieved",G39)))</formula>
    </cfRule>
    <cfRule type="containsText" dxfId="2403" priority="2427" operator="containsText" text="Not yet due">
      <formula>NOT(ISERROR(SEARCH("Not yet due",G39)))</formula>
    </cfRule>
    <cfRule type="containsText" dxfId="2402" priority="2428" operator="containsText" text="Not Yet Due">
      <formula>NOT(ISERROR(SEARCH("Not Yet Due",G39)))</formula>
    </cfRule>
    <cfRule type="containsText" dxfId="2401" priority="2429" operator="containsText" text="Deferred">
      <formula>NOT(ISERROR(SEARCH("Deferred",G39)))</formula>
    </cfRule>
    <cfRule type="containsText" dxfId="2400" priority="2430" operator="containsText" text="Deleted">
      <formula>NOT(ISERROR(SEARCH("Deleted",G39)))</formula>
    </cfRule>
    <cfRule type="containsText" dxfId="2399" priority="2431" operator="containsText" text="In Danger of Falling Behind Target">
      <formula>NOT(ISERROR(SEARCH("In Danger of Falling Behind Target",G39)))</formula>
    </cfRule>
    <cfRule type="containsText" dxfId="2398" priority="2432" operator="containsText" text="Not yet due">
      <formula>NOT(ISERROR(SEARCH("Not yet due",G39)))</formula>
    </cfRule>
    <cfRule type="containsText" dxfId="2397" priority="2433" operator="containsText" text="Completed Behind Schedule">
      <formula>NOT(ISERROR(SEARCH("Completed Behind Schedule",G39)))</formula>
    </cfRule>
    <cfRule type="containsText" dxfId="2396" priority="2434" operator="containsText" text="Off Target">
      <formula>NOT(ISERROR(SEARCH("Off Target",G39)))</formula>
    </cfRule>
    <cfRule type="containsText" dxfId="2395" priority="2435" operator="containsText" text="In Danger of Falling Behind Target">
      <formula>NOT(ISERROR(SEARCH("In Danger of Falling Behind Target",G39)))</formula>
    </cfRule>
    <cfRule type="containsText" dxfId="2394" priority="2436" operator="containsText" text="On Track to be Achieved">
      <formula>NOT(ISERROR(SEARCH("On Track to be Achieved",G39)))</formula>
    </cfRule>
    <cfRule type="containsText" dxfId="2393" priority="2437" operator="containsText" text="Fully Achieved">
      <formula>NOT(ISERROR(SEARCH("Fully Achieved",G39)))</formula>
    </cfRule>
    <cfRule type="containsText" dxfId="2392" priority="2438" operator="containsText" text="Update not Provided">
      <formula>NOT(ISERROR(SEARCH("Update not Provided",G39)))</formula>
    </cfRule>
    <cfRule type="containsText" dxfId="2391" priority="2439" operator="containsText" text="Not yet due">
      <formula>NOT(ISERROR(SEARCH("Not yet due",G39)))</formula>
    </cfRule>
    <cfRule type="containsText" dxfId="2390" priority="2440" operator="containsText" text="Completed Behind Schedule">
      <formula>NOT(ISERROR(SEARCH("Completed Behind Schedule",G39)))</formula>
    </cfRule>
    <cfRule type="containsText" dxfId="2389" priority="2441" operator="containsText" text="Off Target">
      <formula>NOT(ISERROR(SEARCH("Off Target",G39)))</formula>
    </cfRule>
    <cfRule type="containsText" dxfId="2388" priority="2442" operator="containsText" text="In Danger of Falling Behind Target">
      <formula>NOT(ISERROR(SEARCH("In Danger of Falling Behind Target",G39)))</formula>
    </cfRule>
    <cfRule type="containsText" dxfId="2387" priority="2443" operator="containsText" text="On Track to be Achieved">
      <formula>NOT(ISERROR(SEARCH("On Track to be Achieved",G39)))</formula>
    </cfRule>
    <cfRule type="containsText" dxfId="2386" priority="2444" operator="containsText" text="Fully Achieved">
      <formula>NOT(ISERROR(SEARCH("Fully Achieved",G39)))</formula>
    </cfRule>
    <cfRule type="containsText" dxfId="2385" priority="2445" operator="containsText" text="Fully Achieved">
      <formula>NOT(ISERROR(SEARCH("Fully Achieved",G39)))</formula>
    </cfRule>
    <cfRule type="containsText" dxfId="2384" priority="2446" operator="containsText" text="Fully Achieved">
      <formula>NOT(ISERROR(SEARCH("Fully Achieved",G39)))</formula>
    </cfRule>
    <cfRule type="containsText" dxfId="2383" priority="2447" operator="containsText" text="Deferred">
      <formula>NOT(ISERROR(SEARCH("Deferred",G39)))</formula>
    </cfRule>
    <cfRule type="containsText" dxfId="2382" priority="2448" operator="containsText" text="Deleted">
      <formula>NOT(ISERROR(SEARCH("Deleted",G39)))</formula>
    </cfRule>
    <cfRule type="containsText" dxfId="2381" priority="2449" operator="containsText" text="In Danger of Falling Behind Target">
      <formula>NOT(ISERROR(SEARCH("In Danger of Falling Behind Target",G39)))</formula>
    </cfRule>
    <cfRule type="containsText" dxfId="2380" priority="2450" operator="containsText" text="Not yet due">
      <formula>NOT(ISERROR(SEARCH("Not yet due",G39)))</formula>
    </cfRule>
    <cfRule type="containsText" dxfId="2379" priority="2451" operator="containsText" text="Update not Provided">
      <formula>NOT(ISERROR(SEARCH("Update not Provided",G39)))</formula>
    </cfRule>
  </conditionalFormatting>
  <conditionalFormatting sqref="G39:G40">
    <cfRule type="containsText" dxfId="2378" priority="2380" operator="containsText" text="On track to be achieved">
      <formula>NOT(ISERROR(SEARCH("On track to be achieved",G39)))</formula>
    </cfRule>
    <cfRule type="containsText" dxfId="2377" priority="2381" operator="containsText" text="Deferred">
      <formula>NOT(ISERROR(SEARCH("Deferred",G39)))</formula>
    </cfRule>
    <cfRule type="containsText" dxfId="2376" priority="2382" operator="containsText" text="Deleted">
      <formula>NOT(ISERROR(SEARCH("Deleted",G39)))</formula>
    </cfRule>
    <cfRule type="containsText" dxfId="2375" priority="2383" operator="containsText" text="In Danger of Falling Behind Target">
      <formula>NOT(ISERROR(SEARCH("In Danger of Falling Behind Target",G39)))</formula>
    </cfRule>
    <cfRule type="containsText" dxfId="2374" priority="2384" operator="containsText" text="Not yet due">
      <formula>NOT(ISERROR(SEARCH("Not yet due",G39)))</formula>
    </cfRule>
    <cfRule type="containsText" dxfId="2373" priority="2385" operator="containsText" text="Update not Provided">
      <formula>NOT(ISERROR(SEARCH("Update not Provided",G39)))</formula>
    </cfRule>
    <cfRule type="containsText" dxfId="2372" priority="2386" operator="containsText" text="Not yet due">
      <formula>NOT(ISERROR(SEARCH("Not yet due",G39)))</formula>
    </cfRule>
    <cfRule type="containsText" dxfId="2371" priority="2387" operator="containsText" text="Completed Behind Schedule">
      <formula>NOT(ISERROR(SEARCH("Completed Behind Schedule",G39)))</formula>
    </cfRule>
    <cfRule type="containsText" dxfId="2370" priority="2388" operator="containsText" text="Off Target">
      <formula>NOT(ISERROR(SEARCH("Off Target",G39)))</formula>
    </cfRule>
    <cfRule type="containsText" dxfId="2369" priority="2389" operator="containsText" text="On Track to be Achieved">
      <formula>NOT(ISERROR(SEARCH("On Track to be Achieved",G39)))</formula>
    </cfRule>
    <cfRule type="containsText" dxfId="2368" priority="2390" operator="containsText" text="Fully Achieved">
      <formula>NOT(ISERROR(SEARCH("Fully Achieved",G39)))</formula>
    </cfRule>
    <cfRule type="containsText" dxfId="2367" priority="2391" operator="containsText" text="Not yet due">
      <formula>NOT(ISERROR(SEARCH("Not yet due",G39)))</formula>
    </cfRule>
    <cfRule type="containsText" dxfId="2366" priority="2392" operator="containsText" text="Not Yet Due">
      <formula>NOT(ISERROR(SEARCH("Not Yet Due",G39)))</formula>
    </cfRule>
    <cfRule type="containsText" dxfId="2365" priority="2393" operator="containsText" text="Deferred">
      <formula>NOT(ISERROR(SEARCH("Deferred",G39)))</formula>
    </cfRule>
    <cfRule type="containsText" dxfId="2364" priority="2394" operator="containsText" text="Deleted">
      <formula>NOT(ISERROR(SEARCH("Deleted",G39)))</formula>
    </cfRule>
    <cfRule type="containsText" dxfId="2363" priority="2395" operator="containsText" text="In Danger of Falling Behind Target">
      <formula>NOT(ISERROR(SEARCH("In Danger of Falling Behind Target",G39)))</formula>
    </cfRule>
    <cfRule type="containsText" dxfId="2362" priority="2396" operator="containsText" text="Not yet due">
      <formula>NOT(ISERROR(SEARCH("Not yet due",G39)))</formula>
    </cfRule>
    <cfRule type="containsText" dxfId="2361" priority="2397" operator="containsText" text="Completed Behind Schedule">
      <formula>NOT(ISERROR(SEARCH("Completed Behind Schedule",G39)))</formula>
    </cfRule>
    <cfRule type="containsText" dxfId="2360" priority="2398" operator="containsText" text="Off Target">
      <formula>NOT(ISERROR(SEARCH("Off Target",G39)))</formula>
    </cfRule>
    <cfRule type="containsText" dxfId="2359" priority="2399" operator="containsText" text="In Danger of Falling Behind Target">
      <formula>NOT(ISERROR(SEARCH("In Danger of Falling Behind Target",G39)))</formula>
    </cfRule>
    <cfRule type="containsText" dxfId="2358" priority="2400" operator="containsText" text="On Track to be Achieved">
      <formula>NOT(ISERROR(SEARCH("On Track to be Achieved",G39)))</formula>
    </cfRule>
    <cfRule type="containsText" dxfId="2357" priority="2401" operator="containsText" text="Fully Achieved">
      <formula>NOT(ISERROR(SEARCH("Fully Achieved",G39)))</formula>
    </cfRule>
    <cfRule type="containsText" dxfId="2356" priority="2402" operator="containsText" text="Update not Provided">
      <formula>NOT(ISERROR(SEARCH("Update not Provided",G39)))</formula>
    </cfRule>
    <cfRule type="containsText" dxfId="2355" priority="2403" operator="containsText" text="Not yet due">
      <formula>NOT(ISERROR(SEARCH("Not yet due",G39)))</formula>
    </cfRule>
    <cfRule type="containsText" dxfId="2354" priority="2404" operator="containsText" text="Completed Behind Schedule">
      <formula>NOT(ISERROR(SEARCH("Completed Behind Schedule",G39)))</formula>
    </cfRule>
    <cfRule type="containsText" dxfId="2353" priority="2405" operator="containsText" text="Off Target">
      <formula>NOT(ISERROR(SEARCH("Off Target",G39)))</formula>
    </cfRule>
    <cfRule type="containsText" dxfId="2352" priority="2406" operator="containsText" text="In Danger of Falling Behind Target">
      <formula>NOT(ISERROR(SEARCH("In Danger of Falling Behind Target",G39)))</formula>
    </cfRule>
    <cfRule type="containsText" dxfId="2351" priority="2407" operator="containsText" text="On Track to be Achieved">
      <formula>NOT(ISERROR(SEARCH("On Track to be Achieved",G39)))</formula>
    </cfRule>
    <cfRule type="containsText" dxfId="2350" priority="2408" operator="containsText" text="Fully Achieved">
      <formula>NOT(ISERROR(SEARCH("Fully Achieved",G39)))</formula>
    </cfRule>
    <cfRule type="containsText" dxfId="2349" priority="2409" operator="containsText" text="Fully Achieved">
      <formula>NOT(ISERROR(SEARCH("Fully Achieved",G39)))</formula>
    </cfRule>
    <cfRule type="containsText" dxfId="2348" priority="2410" operator="containsText" text="Fully Achieved">
      <formula>NOT(ISERROR(SEARCH("Fully Achieved",G39)))</formula>
    </cfRule>
    <cfRule type="containsText" dxfId="2347" priority="2411" operator="containsText" text="Deferred">
      <formula>NOT(ISERROR(SEARCH("Deferred",G39)))</formula>
    </cfRule>
    <cfRule type="containsText" dxfId="2346" priority="2412" operator="containsText" text="Deleted">
      <formula>NOT(ISERROR(SEARCH("Deleted",G39)))</formula>
    </cfRule>
    <cfRule type="containsText" dxfId="2345" priority="2413" operator="containsText" text="In Danger of Falling Behind Target">
      <formula>NOT(ISERROR(SEARCH("In Danger of Falling Behind Target",G39)))</formula>
    </cfRule>
    <cfRule type="containsText" dxfId="2344" priority="2414" operator="containsText" text="Not yet due">
      <formula>NOT(ISERROR(SEARCH("Not yet due",G39)))</formula>
    </cfRule>
    <cfRule type="containsText" dxfId="2343" priority="2415" operator="containsText" text="Update not Provided">
      <formula>NOT(ISERROR(SEARCH("Update not Provided",G39)))</formula>
    </cfRule>
  </conditionalFormatting>
  <conditionalFormatting sqref="G41:G42">
    <cfRule type="containsText" dxfId="2342" priority="2344" operator="containsText" text="On track to be achieved">
      <formula>NOT(ISERROR(SEARCH("On track to be achieved",G41)))</formula>
    </cfRule>
    <cfRule type="containsText" dxfId="2341" priority="2345" operator="containsText" text="Deferred">
      <formula>NOT(ISERROR(SEARCH("Deferred",G41)))</formula>
    </cfRule>
    <cfRule type="containsText" dxfId="2340" priority="2346" operator="containsText" text="Deleted">
      <formula>NOT(ISERROR(SEARCH("Deleted",G41)))</formula>
    </cfRule>
    <cfRule type="containsText" dxfId="2339" priority="2347" operator="containsText" text="In Danger of Falling Behind Target">
      <formula>NOT(ISERROR(SEARCH("In Danger of Falling Behind Target",G41)))</formula>
    </cfRule>
    <cfRule type="containsText" dxfId="2338" priority="2348" operator="containsText" text="Not yet due">
      <formula>NOT(ISERROR(SEARCH("Not yet due",G41)))</formula>
    </cfRule>
    <cfRule type="containsText" dxfId="2337" priority="2349" operator="containsText" text="Update not Provided">
      <formula>NOT(ISERROR(SEARCH("Update not Provided",G41)))</formula>
    </cfRule>
    <cfRule type="containsText" dxfId="2336" priority="2350" operator="containsText" text="Not yet due">
      <formula>NOT(ISERROR(SEARCH("Not yet due",G41)))</formula>
    </cfRule>
    <cfRule type="containsText" dxfId="2335" priority="2351" operator="containsText" text="Completed Behind Schedule">
      <formula>NOT(ISERROR(SEARCH("Completed Behind Schedule",G41)))</formula>
    </cfRule>
    <cfRule type="containsText" dxfId="2334" priority="2352" operator="containsText" text="Off Target">
      <formula>NOT(ISERROR(SEARCH("Off Target",G41)))</formula>
    </cfRule>
    <cfRule type="containsText" dxfId="2333" priority="2353" operator="containsText" text="On Track to be Achieved">
      <formula>NOT(ISERROR(SEARCH("On Track to be Achieved",G41)))</formula>
    </cfRule>
    <cfRule type="containsText" dxfId="2332" priority="2354" operator="containsText" text="Fully Achieved">
      <formula>NOT(ISERROR(SEARCH("Fully Achieved",G41)))</formula>
    </cfRule>
    <cfRule type="containsText" dxfId="2331" priority="2355" operator="containsText" text="Not yet due">
      <formula>NOT(ISERROR(SEARCH("Not yet due",G41)))</formula>
    </cfRule>
    <cfRule type="containsText" dxfId="2330" priority="2356" operator="containsText" text="Not Yet Due">
      <formula>NOT(ISERROR(SEARCH("Not Yet Due",G41)))</formula>
    </cfRule>
    <cfRule type="containsText" dxfId="2329" priority="2357" operator="containsText" text="Deferred">
      <formula>NOT(ISERROR(SEARCH("Deferred",G41)))</formula>
    </cfRule>
    <cfRule type="containsText" dxfId="2328" priority="2358" operator="containsText" text="Deleted">
      <formula>NOT(ISERROR(SEARCH("Deleted",G41)))</formula>
    </cfRule>
    <cfRule type="containsText" dxfId="2327" priority="2359" operator="containsText" text="In Danger of Falling Behind Target">
      <formula>NOT(ISERROR(SEARCH("In Danger of Falling Behind Target",G41)))</formula>
    </cfRule>
    <cfRule type="containsText" dxfId="2326" priority="2360" operator="containsText" text="Not yet due">
      <formula>NOT(ISERROR(SEARCH("Not yet due",G41)))</formula>
    </cfRule>
    <cfRule type="containsText" dxfId="2325" priority="2361" operator="containsText" text="Completed Behind Schedule">
      <formula>NOT(ISERROR(SEARCH("Completed Behind Schedule",G41)))</formula>
    </cfRule>
    <cfRule type="containsText" dxfId="2324" priority="2362" operator="containsText" text="Off Target">
      <formula>NOT(ISERROR(SEARCH("Off Target",G41)))</formula>
    </cfRule>
    <cfRule type="containsText" dxfId="2323" priority="2363" operator="containsText" text="In Danger of Falling Behind Target">
      <formula>NOT(ISERROR(SEARCH("In Danger of Falling Behind Target",G41)))</formula>
    </cfRule>
    <cfRule type="containsText" dxfId="2322" priority="2364" operator="containsText" text="On Track to be Achieved">
      <formula>NOT(ISERROR(SEARCH("On Track to be Achieved",G41)))</formula>
    </cfRule>
    <cfRule type="containsText" dxfId="2321" priority="2365" operator="containsText" text="Fully Achieved">
      <formula>NOT(ISERROR(SEARCH("Fully Achieved",G41)))</formula>
    </cfRule>
    <cfRule type="containsText" dxfId="2320" priority="2366" operator="containsText" text="Update not Provided">
      <formula>NOT(ISERROR(SEARCH("Update not Provided",G41)))</formula>
    </cfRule>
    <cfRule type="containsText" dxfId="2319" priority="2367" operator="containsText" text="Not yet due">
      <formula>NOT(ISERROR(SEARCH("Not yet due",G41)))</formula>
    </cfRule>
    <cfRule type="containsText" dxfId="2318" priority="2368" operator="containsText" text="Completed Behind Schedule">
      <formula>NOT(ISERROR(SEARCH("Completed Behind Schedule",G41)))</formula>
    </cfRule>
    <cfRule type="containsText" dxfId="2317" priority="2369" operator="containsText" text="Off Target">
      <formula>NOT(ISERROR(SEARCH("Off Target",G41)))</formula>
    </cfRule>
    <cfRule type="containsText" dxfId="2316" priority="2370" operator="containsText" text="In Danger of Falling Behind Target">
      <formula>NOT(ISERROR(SEARCH("In Danger of Falling Behind Target",G41)))</formula>
    </cfRule>
    <cfRule type="containsText" dxfId="2315" priority="2371" operator="containsText" text="On Track to be Achieved">
      <formula>NOT(ISERROR(SEARCH("On Track to be Achieved",G41)))</formula>
    </cfRule>
    <cfRule type="containsText" dxfId="2314" priority="2372" operator="containsText" text="Fully Achieved">
      <formula>NOT(ISERROR(SEARCH("Fully Achieved",G41)))</formula>
    </cfRule>
    <cfRule type="containsText" dxfId="2313" priority="2373" operator="containsText" text="Fully Achieved">
      <formula>NOT(ISERROR(SEARCH("Fully Achieved",G41)))</formula>
    </cfRule>
    <cfRule type="containsText" dxfId="2312" priority="2374" operator="containsText" text="Fully Achieved">
      <formula>NOT(ISERROR(SEARCH("Fully Achieved",G41)))</formula>
    </cfRule>
    <cfRule type="containsText" dxfId="2311" priority="2375" operator="containsText" text="Deferred">
      <formula>NOT(ISERROR(SEARCH("Deferred",G41)))</formula>
    </cfRule>
    <cfRule type="containsText" dxfId="2310" priority="2376" operator="containsText" text="Deleted">
      <formula>NOT(ISERROR(SEARCH("Deleted",G41)))</formula>
    </cfRule>
    <cfRule type="containsText" dxfId="2309" priority="2377" operator="containsText" text="In Danger of Falling Behind Target">
      <formula>NOT(ISERROR(SEARCH("In Danger of Falling Behind Target",G41)))</formula>
    </cfRule>
    <cfRule type="containsText" dxfId="2308" priority="2378" operator="containsText" text="Not yet due">
      <formula>NOT(ISERROR(SEARCH("Not yet due",G41)))</formula>
    </cfRule>
    <cfRule type="containsText" dxfId="2307" priority="2379" operator="containsText" text="Update not Provided">
      <formula>NOT(ISERROR(SEARCH("Update not Provided",G41)))</formula>
    </cfRule>
  </conditionalFormatting>
  <conditionalFormatting sqref="G43">
    <cfRule type="containsText" dxfId="2306" priority="2308" operator="containsText" text="On track to be achieved">
      <formula>NOT(ISERROR(SEARCH("On track to be achieved",G43)))</formula>
    </cfRule>
    <cfRule type="containsText" dxfId="2305" priority="2309" operator="containsText" text="Deferred">
      <formula>NOT(ISERROR(SEARCH("Deferred",G43)))</formula>
    </cfRule>
    <cfRule type="containsText" dxfId="2304" priority="2310" operator="containsText" text="Deleted">
      <formula>NOT(ISERROR(SEARCH("Deleted",G43)))</formula>
    </cfRule>
    <cfRule type="containsText" dxfId="2303" priority="2311" operator="containsText" text="In Danger of Falling Behind Target">
      <formula>NOT(ISERROR(SEARCH("In Danger of Falling Behind Target",G43)))</formula>
    </cfRule>
    <cfRule type="containsText" dxfId="2302" priority="2312" operator="containsText" text="Not yet due">
      <formula>NOT(ISERROR(SEARCH("Not yet due",G43)))</formula>
    </cfRule>
    <cfRule type="containsText" dxfId="2301" priority="2313" operator="containsText" text="Update not Provided">
      <formula>NOT(ISERROR(SEARCH("Update not Provided",G43)))</formula>
    </cfRule>
    <cfRule type="containsText" dxfId="2300" priority="2314" operator="containsText" text="Not yet due">
      <formula>NOT(ISERROR(SEARCH("Not yet due",G43)))</formula>
    </cfRule>
    <cfRule type="containsText" dxfId="2299" priority="2315" operator="containsText" text="Completed Behind Schedule">
      <formula>NOT(ISERROR(SEARCH("Completed Behind Schedule",G43)))</formula>
    </cfRule>
    <cfRule type="containsText" dxfId="2298" priority="2316" operator="containsText" text="Off Target">
      <formula>NOT(ISERROR(SEARCH("Off Target",G43)))</formula>
    </cfRule>
    <cfRule type="containsText" dxfId="2297" priority="2317" operator="containsText" text="On Track to be Achieved">
      <formula>NOT(ISERROR(SEARCH("On Track to be Achieved",G43)))</formula>
    </cfRule>
    <cfRule type="containsText" dxfId="2296" priority="2318" operator="containsText" text="Fully Achieved">
      <formula>NOT(ISERROR(SEARCH("Fully Achieved",G43)))</formula>
    </cfRule>
    <cfRule type="containsText" dxfId="2295" priority="2319" operator="containsText" text="Not yet due">
      <formula>NOT(ISERROR(SEARCH("Not yet due",G43)))</formula>
    </cfRule>
    <cfRule type="containsText" dxfId="2294" priority="2320" operator="containsText" text="Not Yet Due">
      <formula>NOT(ISERROR(SEARCH("Not Yet Due",G43)))</formula>
    </cfRule>
    <cfRule type="containsText" dxfId="2293" priority="2321" operator="containsText" text="Deferred">
      <formula>NOT(ISERROR(SEARCH("Deferred",G43)))</formula>
    </cfRule>
    <cfRule type="containsText" dxfId="2292" priority="2322" operator="containsText" text="Deleted">
      <formula>NOT(ISERROR(SEARCH("Deleted",G43)))</formula>
    </cfRule>
    <cfRule type="containsText" dxfId="2291" priority="2323" operator="containsText" text="In Danger of Falling Behind Target">
      <formula>NOT(ISERROR(SEARCH("In Danger of Falling Behind Target",G43)))</formula>
    </cfRule>
    <cfRule type="containsText" dxfId="2290" priority="2324" operator="containsText" text="Not yet due">
      <formula>NOT(ISERROR(SEARCH("Not yet due",G43)))</formula>
    </cfRule>
    <cfRule type="containsText" dxfId="2289" priority="2325" operator="containsText" text="Completed Behind Schedule">
      <formula>NOT(ISERROR(SEARCH("Completed Behind Schedule",G43)))</formula>
    </cfRule>
    <cfRule type="containsText" dxfId="2288" priority="2326" operator="containsText" text="Off Target">
      <formula>NOT(ISERROR(SEARCH("Off Target",G43)))</formula>
    </cfRule>
    <cfRule type="containsText" dxfId="2287" priority="2327" operator="containsText" text="In Danger of Falling Behind Target">
      <formula>NOT(ISERROR(SEARCH("In Danger of Falling Behind Target",G43)))</formula>
    </cfRule>
    <cfRule type="containsText" dxfId="2286" priority="2328" operator="containsText" text="On Track to be Achieved">
      <formula>NOT(ISERROR(SEARCH("On Track to be Achieved",G43)))</formula>
    </cfRule>
    <cfRule type="containsText" dxfId="2285" priority="2329" operator="containsText" text="Fully Achieved">
      <formula>NOT(ISERROR(SEARCH("Fully Achieved",G43)))</formula>
    </cfRule>
    <cfRule type="containsText" dxfId="2284" priority="2330" operator="containsText" text="Update not Provided">
      <formula>NOT(ISERROR(SEARCH("Update not Provided",G43)))</formula>
    </cfRule>
    <cfRule type="containsText" dxfId="2283" priority="2331" operator="containsText" text="Not yet due">
      <formula>NOT(ISERROR(SEARCH("Not yet due",G43)))</formula>
    </cfRule>
    <cfRule type="containsText" dxfId="2282" priority="2332" operator="containsText" text="Completed Behind Schedule">
      <formula>NOT(ISERROR(SEARCH("Completed Behind Schedule",G43)))</formula>
    </cfRule>
    <cfRule type="containsText" dxfId="2281" priority="2333" operator="containsText" text="Off Target">
      <formula>NOT(ISERROR(SEARCH("Off Target",G43)))</formula>
    </cfRule>
    <cfRule type="containsText" dxfId="2280" priority="2334" operator="containsText" text="In Danger of Falling Behind Target">
      <formula>NOT(ISERROR(SEARCH("In Danger of Falling Behind Target",G43)))</formula>
    </cfRule>
    <cfRule type="containsText" dxfId="2279" priority="2335" operator="containsText" text="On Track to be Achieved">
      <formula>NOT(ISERROR(SEARCH("On Track to be Achieved",G43)))</formula>
    </cfRule>
    <cfRule type="containsText" dxfId="2278" priority="2336" operator="containsText" text="Fully Achieved">
      <formula>NOT(ISERROR(SEARCH("Fully Achieved",G43)))</formula>
    </cfRule>
    <cfRule type="containsText" dxfId="2277" priority="2337" operator="containsText" text="Fully Achieved">
      <formula>NOT(ISERROR(SEARCH("Fully Achieved",G43)))</formula>
    </cfRule>
    <cfRule type="containsText" dxfId="2276" priority="2338" operator="containsText" text="Fully Achieved">
      <formula>NOT(ISERROR(SEARCH("Fully Achieved",G43)))</formula>
    </cfRule>
    <cfRule type="containsText" dxfId="2275" priority="2339" operator="containsText" text="Deferred">
      <formula>NOT(ISERROR(SEARCH("Deferred",G43)))</formula>
    </cfRule>
    <cfRule type="containsText" dxfId="2274" priority="2340" operator="containsText" text="Deleted">
      <formula>NOT(ISERROR(SEARCH("Deleted",G43)))</formula>
    </cfRule>
    <cfRule type="containsText" dxfId="2273" priority="2341" operator="containsText" text="In Danger of Falling Behind Target">
      <formula>NOT(ISERROR(SEARCH("In Danger of Falling Behind Target",G43)))</formula>
    </cfRule>
    <cfRule type="containsText" dxfId="2272" priority="2342" operator="containsText" text="Not yet due">
      <formula>NOT(ISERROR(SEARCH("Not yet due",G43)))</formula>
    </cfRule>
    <cfRule type="containsText" dxfId="2271" priority="2343" operator="containsText" text="Update not Provided">
      <formula>NOT(ISERROR(SEARCH("Update not Provided",G43)))</formula>
    </cfRule>
  </conditionalFormatting>
  <conditionalFormatting sqref="G43">
    <cfRule type="containsText" dxfId="2270" priority="2272" operator="containsText" text="On track to be achieved">
      <formula>NOT(ISERROR(SEARCH("On track to be achieved",G43)))</formula>
    </cfRule>
    <cfRule type="containsText" dxfId="2269" priority="2273" operator="containsText" text="Deferred">
      <formula>NOT(ISERROR(SEARCH("Deferred",G43)))</formula>
    </cfRule>
    <cfRule type="containsText" dxfId="2268" priority="2274" operator="containsText" text="Deleted">
      <formula>NOT(ISERROR(SEARCH("Deleted",G43)))</formula>
    </cfRule>
    <cfRule type="containsText" dxfId="2267" priority="2275" operator="containsText" text="In Danger of Falling Behind Target">
      <formula>NOT(ISERROR(SEARCH("In Danger of Falling Behind Target",G43)))</formula>
    </cfRule>
    <cfRule type="containsText" dxfId="2266" priority="2276" operator="containsText" text="Not yet due">
      <formula>NOT(ISERROR(SEARCH("Not yet due",G43)))</formula>
    </cfRule>
    <cfRule type="containsText" dxfId="2265" priority="2277" operator="containsText" text="Update not Provided">
      <formula>NOT(ISERROR(SEARCH("Update not Provided",G43)))</formula>
    </cfRule>
    <cfRule type="containsText" dxfId="2264" priority="2278" operator="containsText" text="Not yet due">
      <formula>NOT(ISERROR(SEARCH("Not yet due",G43)))</formula>
    </cfRule>
    <cfRule type="containsText" dxfId="2263" priority="2279" operator="containsText" text="Completed Behind Schedule">
      <formula>NOT(ISERROR(SEARCH("Completed Behind Schedule",G43)))</formula>
    </cfRule>
    <cfRule type="containsText" dxfId="2262" priority="2280" operator="containsText" text="Off Target">
      <formula>NOT(ISERROR(SEARCH("Off Target",G43)))</formula>
    </cfRule>
    <cfRule type="containsText" dxfId="2261" priority="2281" operator="containsText" text="On Track to be Achieved">
      <formula>NOT(ISERROR(SEARCH("On Track to be Achieved",G43)))</formula>
    </cfRule>
    <cfRule type="containsText" dxfId="2260" priority="2282" operator="containsText" text="Fully Achieved">
      <formula>NOT(ISERROR(SEARCH("Fully Achieved",G43)))</formula>
    </cfRule>
    <cfRule type="containsText" dxfId="2259" priority="2283" operator="containsText" text="Not yet due">
      <formula>NOT(ISERROR(SEARCH("Not yet due",G43)))</formula>
    </cfRule>
    <cfRule type="containsText" dxfId="2258" priority="2284" operator="containsText" text="Not Yet Due">
      <formula>NOT(ISERROR(SEARCH("Not Yet Due",G43)))</formula>
    </cfRule>
    <cfRule type="containsText" dxfId="2257" priority="2285" operator="containsText" text="Deferred">
      <formula>NOT(ISERROR(SEARCH("Deferred",G43)))</formula>
    </cfRule>
    <cfRule type="containsText" dxfId="2256" priority="2286" operator="containsText" text="Deleted">
      <formula>NOT(ISERROR(SEARCH("Deleted",G43)))</formula>
    </cfRule>
    <cfRule type="containsText" dxfId="2255" priority="2287" operator="containsText" text="In Danger of Falling Behind Target">
      <formula>NOT(ISERROR(SEARCH("In Danger of Falling Behind Target",G43)))</formula>
    </cfRule>
    <cfRule type="containsText" dxfId="2254" priority="2288" operator="containsText" text="Not yet due">
      <formula>NOT(ISERROR(SEARCH("Not yet due",G43)))</formula>
    </cfRule>
    <cfRule type="containsText" dxfId="2253" priority="2289" operator="containsText" text="Completed Behind Schedule">
      <formula>NOT(ISERROR(SEARCH("Completed Behind Schedule",G43)))</formula>
    </cfRule>
    <cfRule type="containsText" dxfId="2252" priority="2290" operator="containsText" text="Off Target">
      <formula>NOT(ISERROR(SEARCH("Off Target",G43)))</formula>
    </cfRule>
    <cfRule type="containsText" dxfId="2251" priority="2291" operator="containsText" text="In Danger of Falling Behind Target">
      <formula>NOT(ISERROR(SEARCH("In Danger of Falling Behind Target",G43)))</formula>
    </cfRule>
    <cfRule type="containsText" dxfId="2250" priority="2292" operator="containsText" text="On Track to be Achieved">
      <formula>NOT(ISERROR(SEARCH("On Track to be Achieved",G43)))</formula>
    </cfRule>
    <cfRule type="containsText" dxfId="2249" priority="2293" operator="containsText" text="Fully Achieved">
      <formula>NOT(ISERROR(SEARCH("Fully Achieved",G43)))</formula>
    </cfRule>
    <cfRule type="containsText" dxfId="2248" priority="2294" operator="containsText" text="Update not Provided">
      <formula>NOT(ISERROR(SEARCH("Update not Provided",G43)))</formula>
    </cfRule>
    <cfRule type="containsText" dxfId="2247" priority="2295" operator="containsText" text="Not yet due">
      <formula>NOT(ISERROR(SEARCH("Not yet due",G43)))</formula>
    </cfRule>
    <cfRule type="containsText" dxfId="2246" priority="2296" operator="containsText" text="Completed Behind Schedule">
      <formula>NOT(ISERROR(SEARCH("Completed Behind Schedule",G43)))</formula>
    </cfRule>
    <cfRule type="containsText" dxfId="2245" priority="2297" operator="containsText" text="Off Target">
      <formula>NOT(ISERROR(SEARCH("Off Target",G43)))</formula>
    </cfRule>
    <cfRule type="containsText" dxfId="2244" priority="2298" operator="containsText" text="In Danger of Falling Behind Target">
      <formula>NOT(ISERROR(SEARCH("In Danger of Falling Behind Target",G43)))</formula>
    </cfRule>
    <cfRule type="containsText" dxfId="2243" priority="2299" operator="containsText" text="On Track to be Achieved">
      <formula>NOT(ISERROR(SEARCH("On Track to be Achieved",G43)))</formula>
    </cfRule>
    <cfRule type="containsText" dxfId="2242" priority="2300" operator="containsText" text="Fully Achieved">
      <formula>NOT(ISERROR(SEARCH("Fully Achieved",G43)))</formula>
    </cfRule>
    <cfRule type="containsText" dxfId="2241" priority="2301" operator="containsText" text="Fully Achieved">
      <formula>NOT(ISERROR(SEARCH("Fully Achieved",G43)))</formula>
    </cfRule>
    <cfRule type="containsText" dxfId="2240" priority="2302" operator="containsText" text="Fully Achieved">
      <formula>NOT(ISERROR(SEARCH("Fully Achieved",G43)))</formula>
    </cfRule>
    <cfRule type="containsText" dxfId="2239" priority="2303" operator="containsText" text="Deferred">
      <formula>NOT(ISERROR(SEARCH("Deferred",G43)))</formula>
    </cfRule>
    <cfRule type="containsText" dxfId="2238" priority="2304" operator="containsText" text="Deleted">
      <formula>NOT(ISERROR(SEARCH("Deleted",G43)))</formula>
    </cfRule>
    <cfRule type="containsText" dxfId="2237" priority="2305" operator="containsText" text="In Danger of Falling Behind Target">
      <formula>NOT(ISERROR(SEARCH("In Danger of Falling Behind Target",G43)))</formula>
    </cfRule>
    <cfRule type="containsText" dxfId="2236" priority="2306" operator="containsText" text="Not yet due">
      <formula>NOT(ISERROR(SEARCH("Not yet due",G43)))</formula>
    </cfRule>
    <cfRule type="containsText" dxfId="2235" priority="2307" operator="containsText" text="Update not Provided">
      <formula>NOT(ISERROR(SEARCH("Update not Provided",G43)))</formula>
    </cfRule>
  </conditionalFormatting>
  <conditionalFormatting sqref="G44:G50">
    <cfRule type="containsText" dxfId="2234" priority="2236" operator="containsText" text="On track to be achieved">
      <formula>NOT(ISERROR(SEARCH("On track to be achieved",G44)))</formula>
    </cfRule>
    <cfRule type="containsText" dxfId="2233" priority="2237" operator="containsText" text="Deferred">
      <formula>NOT(ISERROR(SEARCH("Deferred",G44)))</formula>
    </cfRule>
    <cfRule type="containsText" dxfId="2232" priority="2238" operator="containsText" text="Deleted">
      <formula>NOT(ISERROR(SEARCH("Deleted",G44)))</formula>
    </cfRule>
    <cfRule type="containsText" dxfId="2231" priority="2239" operator="containsText" text="In Danger of Falling Behind Target">
      <formula>NOT(ISERROR(SEARCH("In Danger of Falling Behind Target",G44)))</formula>
    </cfRule>
    <cfRule type="containsText" dxfId="2230" priority="2240" operator="containsText" text="Not yet due">
      <formula>NOT(ISERROR(SEARCH("Not yet due",G44)))</formula>
    </cfRule>
    <cfRule type="containsText" dxfId="2229" priority="2241" operator="containsText" text="Update not Provided">
      <formula>NOT(ISERROR(SEARCH("Update not Provided",G44)))</formula>
    </cfRule>
    <cfRule type="containsText" dxfId="2228" priority="2242" operator="containsText" text="Not yet due">
      <formula>NOT(ISERROR(SEARCH("Not yet due",G44)))</formula>
    </cfRule>
    <cfRule type="containsText" dxfId="2227" priority="2243" operator="containsText" text="Completed Behind Schedule">
      <formula>NOT(ISERROR(SEARCH("Completed Behind Schedule",G44)))</formula>
    </cfRule>
    <cfRule type="containsText" dxfId="2226" priority="2244" operator="containsText" text="Off Target">
      <formula>NOT(ISERROR(SEARCH("Off Target",G44)))</formula>
    </cfRule>
    <cfRule type="containsText" dxfId="2225" priority="2245" operator="containsText" text="On Track to be Achieved">
      <formula>NOT(ISERROR(SEARCH("On Track to be Achieved",G44)))</formula>
    </cfRule>
    <cfRule type="containsText" dxfId="2224" priority="2246" operator="containsText" text="Fully Achieved">
      <formula>NOT(ISERROR(SEARCH("Fully Achieved",G44)))</formula>
    </cfRule>
    <cfRule type="containsText" dxfId="2223" priority="2247" operator="containsText" text="Not yet due">
      <formula>NOT(ISERROR(SEARCH("Not yet due",G44)))</formula>
    </cfRule>
    <cfRule type="containsText" dxfId="2222" priority="2248" operator="containsText" text="Not Yet Due">
      <formula>NOT(ISERROR(SEARCH("Not Yet Due",G44)))</formula>
    </cfRule>
    <cfRule type="containsText" dxfId="2221" priority="2249" operator="containsText" text="Deferred">
      <formula>NOT(ISERROR(SEARCH("Deferred",G44)))</formula>
    </cfRule>
    <cfRule type="containsText" dxfId="2220" priority="2250" operator="containsText" text="Deleted">
      <formula>NOT(ISERROR(SEARCH("Deleted",G44)))</formula>
    </cfRule>
    <cfRule type="containsText" dxfId="2219" priority="2251" operator="containsText" text="In Danger of Falling Behind Target">
      <formula>NOT(ISERROR(SEARCH("In Danger of Falling Behind Target",G44)))</formula>
    </cfRule>
    <cfRule type="containsText" dxfId="2218" priority="2252" operator="containsText" text="Not yet due">
      <formula>NOT(ISERROR(SEARCH("Not yet due",G44)))</formula>
    </cfRule>
    <cfRule type="containsText" dxfId="2217" priority="2253" operator="containsText" text="Completed Behind Schedule">
      <formula>NOT(ISERROR(SEARCH("Completed Behind Schedule",G44)))</formula>
    </cfRule>
    <cfRule type="containsText" dxfId="2216" priority="2254" operator="containsText" text="Off Target">
      <formula>NOT(ISERROR(SEARCH("Off Target",G44)))</formula>
    </cfRule>
    <cfRule type="containsText" dxfId="2215" priority="2255" operator="containsText" text="In Danger of Falling Behind Target">
      <formula>NOT(ISERROR(SEARCH("In Danger of Falling Behind Target",G44)))</formula>
    </cfRule>
    <cfRule type="containsText" dxfId="2214" priority="2256" operator="containsText" text="On Track to be Achieved">
      <formula>NOT(ISERROR(SEARCH("On Track to be Achieved",G44)))</formula>
    </cfRule>
    <cfRule type="containsText" dxfId="2213" priority="2257" operator="containsText" text="Fully Achieved">
      <formula>NOT(ISERROR(SEARCH("Fully Achieved",G44)))</formula>
    </cfRule>
    <cfRule type="containsText" dxfId="2212" priority="2258" operator="containsText" text="Update not Provided">
      <formula>NOT(ISERROR(SEARCH("Update not Provided",G44)))</formula>
    </cfRule>
    <cfRule type="containsText" dxfId="2211" priority="2259" operator="containsText" text="Not yet due">
      <formula>NOT(ISERROR(SEARCH("Not yet due",G44)))</formula>
    </cfRule>
    <cfRule type="containsText" dxfId="2210" priority="2260" operator="containsText" text="Completed Behind Schedule">
      <formula>NOT(ISERROR(SEARCH("Completed Behind Schedule",G44)))</formula>
    </cfRule>
    <cfRule type="containsText" dxfId="2209" priority="2261" operator="containsText" text="Off Target">
      <formula>NOT(ISERROR(SEARCH("Off Target",G44)))</formula>
    </cfRule>
    <cfRule type="containsText" dxfId="2208" priority="2262" operator="containsText" text="In Danger of Falling Behind Target">
      <formula>NOT(ISERROR(SEARCH("In Danger of Falling Behind Target",G44)))</formula>
    </cfRule>
    <cfRule type="containsText" dxfId="2207" priority="2263" operator="containsText" text="On Track to be Achieved">
      <formula>NOT(ISERROR(SEARCH("On Track to be Achieved",G44)))</formula>
    </cfRule>
    <cfRule type="containsText" dxfId="2206" priority="2264" operator="containsText" text="Fully Achieved">
      <formula>NOT(ISERROR(SEARCH("Fully Achieved",G44)))</formula>
    </cfRule>
    <cfRule type="containsText" dxfId="2205" priority="2265" operator="containsText" text="Fully Achieved">
      <formula>NOT(ISERROR(SEARCH("Fully Achieved",G44)))</formula>
    </cfRule>
    <cfRule type="containsText" dxfId="2204" priority="2266" operator="containsText" text="Fully Achieved">
      <formula>NOT(ISERROR(SEARCH("Fully Achieved",G44)))</formula>
    </cfRule>
    <cfRule type="containsText" dxfId="2203" priority="2267" operator="containsText" text="Deferred">
      <formula>NOT(ISERROR(SEARCH("Deferred",G44)))</formula>
    </cfRule>
    <cfRule type="containsText" dxfId="2202" priority="2268" operator="containsText" text="Deleted">
      <formula>NOT(ISERROR(SEARCH("Deleted",G44)))</formula>
    </cfRule>
    <cfRule type="containsText" dxfId="2201" priority="2269" operator="containsText" text="In Danger of Falling Behind Target">
      <formula>NOT(ISERROR(SEARCH("In Danger of Falling Behind Target",G44)))</formula>
    </cfRule>
    <cfRule type="containsText" dxfId="2200" priority="2270" operator="containsText" text="Not yet due">
      <formula>NOT(ISERROR(SEARCH("Not yet due",G44)))</formula>
    </cfRule>
    <cfRule type="containsText" dxfId="2199" priority="2271" operator="containsText" text="Update not Provided">
      <formula>NOT(ISERROR(SEARCH("Update not Provided",G44)))</formula>
    </cfRule>
  </conditionalFormatting>
  <conditionalFormatting sqref="G51">
    <cfRule type="containsText" dxfId="2198" priority="2200" operator="containsText" text="On track to be achieved">
      <formula>NOT(ISERROR(SEARCH("On track to be achieved",G51)))</formula>
    </cfRule>
    <cfRule type="containsText" dxfId="2197" priority="2201" operator="containsText" text="Deferred">
      <formula>NOT(ISERROR(SEARCH("Deferred",G51)))</formula>
    </cfRule>
    <cfRule type="containsText" dxfId="2196" priority="2202" operator="containsText" text="Deleted">
      <formula>NOT(ISERROR(SEARCH("Deleted",G51)))</formula>
    </cfRule>
    <cfRule type="containsText" dxfId="2195" priority="2203" operator="containsText" text="In Danger of Falling Behind Target">
      <formula>NOT(ISERROR(SEARCH("In Danger of Falling Behind Target",G51)))</formula>
    </cfRule>
    <cfRule type="containsText" dxfId="2194" priority="2204" operator="containsText" text="Not yet due">
      <formula>NOT(ISERROR(SEARCH("Not yet due",G51)))</formula>
    </cfRule>
    <cfRule type="containsText" dxfId="2193" priority="2205" operator="containsText" text="Update not Provided">
      <formula>NOT(ISERROR(SEARCH("Update not Provided",G51)))</formula>
    </cfRule>
    <cfRule type="containsText" dxfId="2192" priority="2206" operator="containsText" text="Not yet due">
      <formula>NOT(ISERROR(SEARCH("Not yet due",G51)))</formula>
    </cfRule>
    <cfRule type="containsText" dxfId="2191" priority="2207" operator="containsText" text="Completed Behind Schedule">
      <formula>NOT(ISERROR(SEARCH("Completed Behind Schedule",G51)))</formula>
    </cfRule>
    <cfRule type="containsText" dxfId="2190" priority="2208" operator="containsText" text="Off Target">
      <formula>NOT(ISERROR(SEARCH("Off Target",G51)))</formula>
    </cfRule>
    <cfRule type="containsText" dxfId="2189" priority="2209" operator="containsText" text="On Track to be Achieved">
      <formula>NOT(ISERROR(SEARCH("On Track to be Achieved",G51)))</formula>
    </cfRule>
    <cfRule type="containsText" dxfId="2188" priority="2210" operator="containsText" text="Fully Achieved">
      <formula>NOT(ISERROR(SEARCH("Fully Achieved",G51)))</formula>
    </cfRule>
    <cfRule type="containsText" dxfId="2187" priority="2211" operator="containsText" text="Not yet due">
      <formula>NOT(ISERROR(SEARCH("Not yet due",G51)))</formula>
    </cfRule>
    <cfRule type="containsText" dxfId="2186" priority="2212" operator="containsText" text="Not Yet Due">
      <formula>NOT(ISERROR(SEARCH("Not Yet Due",G51)))</formula>
    </cfRule>
    <cfRule type="containsText" dxfId="2185" priority="2213" operator="containsText" text="Deferred">
      <formula>NOT(ISERROR(SEARCH("Deferred",G51)))</formula>
    </cfRule>
    <cfRule type="containsText" dxfId="2184" priority="2214" operator="containsText" text="Deleted">
      <formula>NOT(ISERROR(SEARCH("Deleted",G51)))</formula>
    </cfRule>
    <cfRule type="containsText" dxfId="2183" priority="2215" operator="containsText" text="In Danger of Falling Behind Target">
      <formula>NOT(ISERROR(SEARCH("In Danger of Falling Behind Target",G51)))</formula>
    </cfRule>
    <cfRule type="containsText" dxfId="2182" priority="2216" operator="containsText" text="Not yet due">
      <formula>NOT(ISERROR(SEARCH("Not yet due",G51)))</formula>
    </cfRule>
    <cfRule type="containsText" dxfId="2181" priority="2217" operator="containsText" text="Completed Behind Schedule">
      <formula>NOT(ISERROR(SEARCH("Completed Behind Schedule",G51)))</formula>
    </cfRule>
    <cfRule type="containsText" dxfId="2180" priority="2218" operator="containsText" text="Off Target">
      <formula>NOT(ISERROR(SEARCH("Off Target",G51)))</formula>
    </cfRule>
    <cfRule type="containsText" dxfId="2179" priority="2219" operator="containsText" text="In Danger of Falling Behind Target">
      <formula>NOT(ISERROR(SEARCH("In Danger of Falling Behind Target",G51)))</formula>
    </cfRule>
    <cfRule type="containsText" dxfId="2178" priority="2220" operator="containsText" text="On Track to be Achieved">
      <formula>NOT(ISERROR(SEARCH("On Track to be Achieved",G51)))</formula>
    </cfRule>
    <cfRule type="containsText" dxfId="2177" priority="2221" operator="containsText" text="Fully Achieved">
      <formula>NOT(ISERROR(SEARCH("Fully Achieved",G51)))</formula>
    </cfRule>
    <cfRule type="containsText" dxfId="2176" priority="2222" operator="containsText" text="Update not Provided">
      <formula>NOT(ISERROR(SEARCH("Update not Provided",G51)))</formula>
    </cfRule>
    <cfRule type="containsText" dxfId="2175" priority="2223" operator="containsText" text="Not yet due">
      <formula>NOT(ISERROR(SEARCH("Not yet due",G51)))</formula>
    </cfRule>
    <cfRule type="containsText" dxfId="2174" priority="2224" operator="containsText" text="Completed Behind Schedule">
      <formula>NOT(ISERROR(SEARCH("Completed Behind Schedule",G51)))</formula>
    </cfRule>
    <cfRule type="containsText" dxfId="2173" priority="2225" operator="containsText" text="Off Target">
      <formula>NOT(ISERROR(SEARCH("Off Target",G51)))</formula>
    </cfRule>
    <cfRule type="containsText" dxfId="2172" priority="2226" operator="containsText" text="In Danger of Falling Behind Target">
      <formula>NOT(ISERROR(SEARCH("In Danger of Falling Behind Target",G51)))</formula>
    </cfRule>
    <cfRule type="containsText" dxfId="2171" priority="2227" operator="containsText" text="On Track to be Achieved">
      <formula>NOT(ISERROR(SEARCH("On Track to be Achieved",G51)))</formula>
    </cfRule>
    <cfRule type="containsText" dxfId="2170" priority="2228" operator="containsText" text="Fully Achieved">
      <formula>NOT(ISERROR(SEARCH("Fully Achieved",G51)))</formula>
    </cfRule>
    <cfRule type="containsText" dxfId="2169" priority="2229" operator="containsText" text="Fully Achieved">
      <formula>NOT(ISERROR(SEARCH("Fully Achieved",G51)))</formula>
    </cfRule>
    <cfRule type="containsText" dxfId="2168" priority="2230" operator="containsText" text="Fully Achieved">
      <formula>NOT(ISERROR(SEARCH("Fully Achieved",G51)))</formula>
    </cfRule>
    <cfRule type="containsText" dxfId="2167" priority="2231" operator="containsText" text="Deferred">
      <formula>NOT(ISERROR(SEARCH("Deferred",G51)))</formula>
    </cfRule>
    <cfRule type="containsText" dxfId="2166" priority="2232" operator="containsText" text="Deleted">
      <formula>NOT(ISERROR(SEARCH("Deleted",G51)))</formula>
    </cfRule>
    <cfRule type="containsText" dxfId="2165" priority="2233" operator="containsText" text="In Danger of Falling Behind Target">
      <formula>NOT(ISERROR(SEARCH("In Danger of Falling Behind Target",G51)))</formula>
    </cfRule>
    <cfRule type="containsText" dxfId="2164" priority="2234" operator="containsText" text="Not yet due">
      <formula>NOT(ISERROR(SEARCH("Not yet due",G51)))</formula>
    </cfRule>
    <cfRule type="containsText" dxfId="2163" priority="2235" operator="containsText" text="Update not Provided">
      <formula>NOT(ISERROR(SEARCH("Update not Provided",G51)))</formula>
    </cfRule>
  </conditionalFormatting>
  <conditionalFormatting sqref="G51">
    <cfRule type="containsText" dxfId="2162" priority="2164" operator="containsText" text="On track to be achieved">
      <formula>NOT(ISERROR(SEARCH("On track to be achieved",G51)))</formula>
    </cfRule>
    <cfRule type="containsText" dxfId="2161" priority="2165" operator="containsText" text="Deferred">
      <formula>NOT(ISERROR(SEARCH("Deferred",G51)))</formula>
    </cfRule>
    <cfRule type="containsText" dxfId="2160" priority="2166" operator="containsText" text="Deleted">
      <formula>NOT(ISERROR(SEARCH("Deleted",G51)))</formula>
    </cfRule>
    <cfRule type="containsText" dxfId="2159" priority="2167" operator="containsText" text="In Danger of Falling Behind Target">
      <formula>NOT(ISERROR(SEARCH("In Danger of Falling Behind Target",G51)))</formula>
    </cfRule>
    <cfRule type="containsText" dxfId="2158" priority="2168" operator="containsText" text="Not yet due">
      <formula>NOT(ISERROR(SEARCH("Not yet due",G51)))</formula>
    </cfRule>
    <cfRule type="containsText" dxfId="2157" priority="2169" operator="containsText" text="Update not Provided">
      <formula>NOT(ISERROR(SEARCH("Update not Provided",G51)))</formula>
    </cfRule>
    <cfRule type="containsText" dxfId="2156" priority="2170" operator="containsText" text="Not yet due">
      <formula>NOT(ISERROR(SEARCH("Not yet due",G51)))</formula>
    </cfRule>
    <cfRule type="containsText" dxfId="2155" priority="2171" operator="containsText" text="Completed Behind Schedule">
      <formula>NOT(ISERROR(SEARCH("Completed Behind Schedule",G51)))</formula>
    </cfRule>
    <cfRule type="containsText" dxfId="2154" priority="2172" operator="containsText" text="Off Target">
      <formula>NOT(ISERROR(SEARCH("Off Target",G51)))</formula>
    </cfRule>
    <cfRule type="containsText" dxfId="2153" priority="2173" operator="containsText" text="On Track to be Achieved">
      <formula>NOT(ISERROR(SEARCH("On Track to be Achieved",G51)))</formula>
    </cfRule>
    <cfRule type="containsText" dxfId="2152" priority="2174" operator="containsText" text="Fully Achieved">
      <formula>NOT(ISERROR(SEARCH("Fully Achieved",G51)))</formula>
    </cfRule>
    <cfRule type="containsText" dxfId="2151" priority="2175" operator="containsText" text="Not yet due">
      <formula>NOT(ISERROR(SEARCH("Not yet due",G51)))</formula>
    </cfRule>
    <cfRule type="containsText" dxfId="2150" priority="2176" operator="containsText" text="Not Yet Due">
      <formula>NOT(ISERROR(SEARCH("Not Yet Due",G51)))</formula>
    </cfRule>
    <cfRule type="containsText" dxfId="2149" priority="2177" operator="containsText" text="Deferred">
      <formula>NOT(ISERROR(SEARCH("Deferred",G51)))</formula>
    </cfRule>
    <cfRule type="containsText" dxfId="2148" priority="2178" operator="containsText" text="Deleted">
      <formula>NOT(ISERROR(SEARCH("Deleted",G51)))</formula>
    </cfRule>
    <cfRule type="containsText" dxfId="2147" priority="2179" operator="containsText" text="In Danger of Falling Behind Target">
      <formula>NOT(ISERROR(SEARCH("In Danger of Falling Behind Target",G51)))</formula>
    </cfRule>
    <cfRule type="containsText" dxfId="2146" priority="2180" operator="containsText" text="Not yet due">
      <formula>NOT(ISERROR(SEARCH("Not yet due",G51)))</formula>
    </cfRule>
    <cfRule type="containsText" dxfId="2145" priority="2181" operator="containsText" text="Completed Behind Schedule">
      <formula>NOT(ISERROR(SEARCH("Completed Behind Schedule",G51)))</formula>
    </cfRule>
    <cfRule type="containsText" dxfId="2144" priority="2182" operator="containsText" text="Off Target">
      <formula>NOT(ISERROR(SEARCH("Off Target",G51)))</formula>
    </cfRule>
    <cfRule type="containsText" dxfId="2143" priority="2183" operator="containsText" text="In Danger of Falling Behind Target">
      <formula>NOT(ISERROR(SEARCH("In Danger of Falling Behind Target",G51)))</formula>
    </cfRule>
    <cfRule type="containsText" dxfId="2142" priority="2184" operator="containsText" text="On Track to be Achieved">
      <formula>NOT(ISERROR(SEARCH("On Track to be Achieved",G51)))</formula>
    </cfRule>
    <cfRule type="containsText" dxfId="2141" priority="2185" operator="containsText" text="Fully Achieved">
      <formula>NOT(ISERROR(SEARCH("Fully Achieved",G51)))</formula>
    </cfRule>
    <cfRule type="containsText" dxfId="2140" priority="2186" operator="containsText" text="Update not Provided">
      <formula>NOT(ISERROR(SEARCH("Update not Provided",G51)))</formula>
    </cfRule>
    <cfRule type="containsText" dxfId="2139" priority="2187" operator="containsText" text="Not yet due">
      <formula>NOT(ISERROR(SEARCH("Not yet due",G51)))</formula>
    </cfRule>
    <cfRule type="containsText" dxfId="2138" priority="2188" operator="containsText" text="Completed Behind Schedule">
      <formula>NOT(ISERROR(SEARCH("Completed Behind Schedule",G51)))</formula>
    </cfRule>
    <cfRule type="containsText" dxfId="2137" priority="2189" operator="containsText" text="Off Target">
      <formula>NOT(ISERROR(SEARCH("Off Target",G51)))</formula>
    </cfRule>
    <cfRule type="containsText" dxfId="2136" priority="2190" operator="containsText" text="In Danger of Falling Behind Target">
      <formula>NOT(ISERROR(SEARCH("In Danger of Falling Behind Target",G51)))</formula>
    </cfRule>
    <cfRule type="containsText" dxfId="2135" priority="2191" operator="containsText" text="On Track to be Achieved">
      <formula>NOT(ISERROR(SEARCH("On Track to be Achieved",G51)))</formula>
    </cfRule>
    <cfRule type="containsText" dxfId="2134" priority="2192" operator="containsText" text="Fully Achieved">
      <formula>NOT(ISERROR(SEARCH("Fully Achieved",G51)))</formula>
    </cfRule>
    <cfRule type="containsText" dxfId="2133" priority="2193" operator="containsText" text="Fully Achieved">
      <formula>NOT(ISERROR(SEARCH("Fully Achieved",G51)))</formula>
    </cfRule>
    <cfRule type="containsText" dxfId="2132" priority="2194" operator="containsText" text="Fully Achieved">
      <formula>NOT(ISERROR(SEARCH("Fully Achieved",G51)))</formula>
    </cfRule>
    <cfRule type="containsText" dxfId="2131" priority="2195" operator="containsText" text="Deferred">
      <formula>NOT(ISERROR(SEARCH("Deferred",G51)))</formula>
    </cfRule>
    <cfRule type="containsText" dxfId="2130" priority="2196" operator="containsText" text="Deleted">
      <formula>NOT(ISERROR(SEARCH("Deleted",G51)))</formula>
    </cfRule>
    <cfRule type="containsText" dxfId="2129" priority="2197" operator="containsText" text="In Danger of Falling Behind Target">
      <formula>NOT(ISERROR(SEARCH("In Danger of Falling Behind Target",G51)))</formula>
    </cfRule>
    <cfRule type="containsText" dxfId="2128" priority="2198" operator="containsText" text="Not yet due">
      <formula>NOT(ISERROR(SEARCH("Not yet due",G51)))</formula>
    </cfRule>
    <cfRule type="containsText" dxfId="2127" priority="2199" operator="containsText" text="Update not Provided">
      <formula>NOT(ISERROR(SEARCH("Update not Provided",G51)))</formula>
    </cfRule>
  </conditionalFormatting>
  <conditionalFormatting sqref="G52:G54">
    <cfRule type="containsText" dxfId="2126" priority="2128" operator="containsText" text="On track to be achieved">
      <formula>NOT(ISERROR(SEARCH("On track to be achieved",G52)))</formula>
    </cfRule>
    <cfRule type="containsText" dxfId="2125" priority="2129" operator="containsText" text="Deferred">
      <formula>NOT(ISERROR(SEARCH("Deferred",G52)))</formula>
    </cfRule>
    <cfRule type="containsText" dxfId="2124" priority="2130" operator="containsText" text="Deleted">
      <formula>NOT(ISERROR(SEARCH("Deleted",G52)))</formula>
    </cfRule>
    <cfRule type="containsText" dxfId="2123" priority="2131" operator="containsText" text="In Danger of Falling Behind Target">
      <formula>NOT(ISERROR(SEARCH("In Danger of Falling Behind Target",G52)))</formula>
    </cfRule>
    <cfRule type="containsText" dxfId="2122" priority="2132" operator="containsText" text="Not yet due">
      <formula>NOT(ISERROR(SEARCH("Not yet due",G52)))</formula>
    </cfRule>
    <cfRule type="containsText" dxfId="2121" priority="2133" operator="containsText" text="Update not Provided">
      <formula>NOT(ISERROR(SEARCH("Update not Provided",G52)))</formula>
    </cfRule>
    <cfRule type="containsText" dxfId="2120" priority="2134" operator="containsText" text="Not yet due">
      <formula>NOT(ISERROR(SEARCH("Not yet due",G52)))</formula>
    </cfRule>
    <cfRule type="containsText" dxfId="2119" priority="2135" operator="containsText" text="Completed Behind Schedule">
      <formula>NOT(ISERROR(SEARCH("Completed Behind Schedule",G52)))</formula>
    </cfRule>
    <cfRule type="containsText" dxfId="2118" priority="2136" operator="containsText" text="Off Target">
      <formula>NOT(ISERROR(SEARCH("Off Target",G52)))</formula>
    </cfRule>
    <cfRule type="containsText" dxfId="2117" priority="2137" operator="containsText" text="On Track to be Achieved">
      <formula>NOT(ISERROR(SEARCH("On Track to be Achieved",G52)))</formula>
    </cfRule>
    <cfRule type="containsText" dxfId="2116" priority="2138" operator="containsText" text="Fully Achieved">
      <formula>NOT(ISERROR(SEARCH("Fully Achieved",G52)))</formula>
    </cfRule>
    <cfRule type="containsText" dxfId="2115" priority="2139" operator="containsText" text="Not yet due">
      <formula>NOT(ISERROR(SEARCH("Not yet due",G52)))</formula>
    </cfRule>
    <cfRule type="containsText" dxfId="2114" priority="2140" operator="containsText" text="Not Yet Due">
      <formula>NOT(ISERROR(SEARCH("Not Yet Due",G52)))</formula>
    </cfRule>
    <cfRule type="containsText" dxfId="2113" priority="2141" operator="containsText" text="Deferred">
      <formula>NOT(ISERROR(SEARCH("Deferred",G52)))</formula>
    </cfRule>
    <cfRule type="containsText" dxfId="2112" priority="2142" operator="containsText" text="Deleted">
      <formula>NOT(ISERROR(SEARCH("Deleted",G52)))</formula>
    </cfRule>
    <cfRule type="containsText" dxfId="2111" priority="2143" operator="containsText" text="In Danger of Falling Behind Target">
      <formula>NOT(ISERROR(SEARCH("In Danger of Falling Behind Target",G52)))</formula>
    </cfRule>
    <cfRule type="containsText" dxfId="2110" priority="2144" operator="containsText" text="Not yet due">
      <formula>NOT(ISERROR(SEARCH("Not yet due",G52)))</formula>
    </cfRule>
    <cfRule type="containsText" dxfId="2109" priority="2145" operator="containsText" text="Completed Behind Schedule">
      <formula>NOT(ISERROR(SEARCH("Completed Behind Schedule",G52)))</formula>
    </cfRule>
    <cfRule type="containsText" dxfId="2108" priority="2146" operator="containsText" text="Off Target">
      <formula>NOT(ISERROR(SEARCH("Off Target",G52)))</formula>
    </cfRule>
    <cfRule type="containsText" dxfId="2107" priority="2147" operator="containsText" text="In Danger of Falling Behind Target">
      <formula>NOT(ISERROR(SEARCH("In Danger of Falling Behind Target",G52)))</formula>
    </cfRule>
    <cfRule type="containsText" dxfId="2106" priority="2148" operator="containsText" text="On Track to be Achieved">
      <formula>NOT(ISERROR(SEARCH("On Track to be Achieved",G52)))</formula>
    </cfRule>
    <cfRule type="containsText" dxfId="2105" priority="2149" operator="containsText" text="Fully Achieved">
      <formula>NOT(ISERROR(SEARCH("Fully Achieved",G52)))</formula>
    </cfRule>
    <cfRule type="containsText" dxfId="2104" priority="2150" operator="containsText" text="Update not Provided">
      <formula>NOT(ISERROR(SEARCH("Update not Provided",G52)))</formula>
    </cfRule>
    <cfRule type="containsText" dxfId="2103" priority="2151" operator="containsText" text="Not yet due">
      <formula>NOT(ISERROR(SEARCH("Not yet due",G52)))</formula>
    </cfRule>
    <cfRule type="containsText" dxfId="2102" priority="2152" operator="containsText" text="Completed Behind Schedule">
      <formula>NOT(ISERROR(SEARCH("Completed Behind Schedule",G52)))</formula>
    </cfRule>
    <cfRule type="containsText" dxfId="2101" priority="2153" operator="containsText" text="Off Target">
      <formula>NOT(ISERROR(SEARCH("Off Target",G52)))</formula>
    </cfRule>
    <cfRule type="containsText" dxfId="2100" priority="2154" operator="containsText" text="In Danger of Falling Behind Target">
      <formula>NOT(ISERROR(SEARCH("In Danger of Falling Behind Target",G52)))</formula>
    </cfRule>
    <cfRule type="containsText" dxfId="2099" priority="2155" operator="containsText" text="On Track to be Achieved">
      <formula>NOT(ISERROR(SEARCH("On Track to be Achieved",G52)))</formula>
    </cfRule>
    <cfRule type="containsText" dxfId="2098" priority="2156" operator="containsText" text="Fully Achieved">
      <formula>NOT(ISERROR(SEARCH("Fully Achieved",G52)))</formula>
    </cfRule>
    <cfRule type="containsText" dxfId="2097" priority="2157" operator="containsText" text="Fully Achieved">
      <formula>NOT(ISERROR(SEARCH("Fully Achieved",G52)))</formula>
    </cfRule>
    <cfRule type="containsText" dxfId="2096" priority="2158" operator="containsText" text="Fully Achieved">
      <formula>NOT(ISERROR(SEARCH("Fully Achieved",G52)))</formula>
    </cfRule>
    <cfRule type="containsText" dxfId="2095" priority="2159" operator="containsText" text="Deferred">
      <formula>NOT(ISERROR(SEARCH("Deferred",G52)))</formula>
    </cfRule>
    <cfRule type="containsText" dxfId="2094" priority="2160" operator="containsText" text="Deleted">
      <formula>NOT(ISERROR(SEARCH("Deleted",G52)))</formula>
    </cfRule>
    <cfRule type="containsText" dxfId="2093" priority="2161" operator="containsText" text="In Danger of Falling Behind Target">
      <formula>NOT(ISERROR(SEARCH("In Danger of Falling Behind Target",G52)))</formula>
    </cfRule>
    <cfRule type="containsText" dxfId="2092" priority="2162" operator="containsText" text="Not yet due">
      <formula>NOT(ISERROR(SEARCH("Not yet due",G52)))</formula>
    </cfRule>
    <cfRule type="containsText" dxfId="2091" priority="2163" operator="containsText" text="Update not Provided">
      <formula>NOT(ISERROR(SEARCH("Update not Provided",G52)))</formula>
    </cfRule>
  </conditionalFormatting>
  <conditionalFormatting sqref="G55">
    <cfRule type="containsText" dxfId="2090" priority="2092" operator="containsText" text="On track to be achieved">
      <formula>NOT(ISERROR(SEARCH("On track to be achieved",G55)))</formula>
    </cfRule>
    <cfRule type="containsText" dxfId="2089" priority="2093" operator="containsText" text="Deferred">
      <formula>NOT(ISERROR(SEARCH("Deferred",G55)))</formula>
    </cfRule>
    <cfRule type="containsText" dxfId="2088" priority="2094" operator="containsText" text="Deleted">
      <formula>NOT(ISERROR(SEARCH("Deleted",G55)))</formula>
    </cfRule>
    <cfRule type="containsText" dxfId="2087" priority="2095" operator="containsText" text="In Danger of Falling Behind Target">
      <formula>NOT(ISERROR(SEARCH("In Danger of Falling Behind Target",G55)))</formula>
    </cfRule>
    <cfRule type="containsText" dxfId="2086" priority="2096" operator="containsText" text="Not yet due">
      <formula>NOT(ISERROR(SEARCH("Not yet due",G55)))</formula>
    </cfRule>
    <cfRule type="containsText" dxfId="2085" priority="2097" operator="containsText" text="Update not Provided">
      <formula>NOT(ISERROR(SEARCH("Update not Provided",G55)))</formula>
    </cfRule>
    <cfRule type="containsText" dxfId="2084" priority="2098" operator="containsText" text="Not yet due">
      <formula>NOT(ISERROR(SEARCH("Not yet due",G55)))</formula>
    </cfRule>
    <cfRule type="containsText" dxfId="2083" priority="2099" operator="containsText" text="Completed Behind Schedule">
      <formula>NOT(ISERROR(SEARCH("Completed Behind Schedule",G55)))</formula>
    </cfRule>
    <cfRule type="containsText" dxfId="2082" priority="2100" operator="containsText" text="Off Target">
      <formula>NOT(ISERROR(SEARCH("Off Target",G55)))</formula>
    </cfRule>
    <cfRule type="containsText" dxfId="2081" priority="2101" operator="containsText" text="On Track to be Achieved">
      <formula>NOT(ISERROR(SEARCH("On Track to be Achieved",G55)))</formula>
    </cfRule>
    <cfRule type="containsText" dxfId="2080" priority="2102" operator="containsText" text="Fully Achieved">
      <formula>NOT(ISERROR(SEARCH("Fully Achieved",G55)))</formula>
    </cfRule>
    <cfRule type="containsText" dxfId="2079" priority="2103" operator="containsText" text="Not yet due">
      <formula>NOT(ISERROR(SEARCH("Not yet due",G55)))</formula>
    </cfRule>
    <cfRule type="containsText" dxfId="2078" priority="2104" operator="containsText" text="Not Yet Due">
      <formula>NOT(ISERROR(SEARCH("Not Yet Due",G55)))</formula>
    </cfRule>
    <cfRule type="containsText" dxfId="2077" priority="2105" operator="containsText" text="Deferred">
      <formula>NOT(ISERROR(SEARCH("Deferred",G55)))</formula>
    </cfRule>
    <cfRule type="containsText" dxfId="2076" priority="2106" operator="containsText" text="Deleted">
      <formula>NOT(ISERROR(SEARCH("Deleted",G55)))</formula>
    </cfRule>
    <cfRule type="containsText" dxfId="2075" priority="2107" operator="containsText" text="In Danger of Falling Behind Target">
      <formula>NOT(ISERROR(SEARCH("In Danger of Falling Behind Target",G55)))</formula>
    </cfRule>
    <cfRule type="containsText" dxfId="2074" priority="2108" operator="containsText" text="Not yet due">
      <formula>NOT(ISERROR(SEARCH("Not yet due",G55)))</formula>
    </cfRule>
    <cfRule type="containsText" dxfId="2073" priority="2109" operator="containsText" text="Completed Behind Schedule">
      <formula>NOT(ISERROR(SEARCH("Completed Behind Schedule",G55)))</formula>
    </cfRule>
    <cfRule type="containsText" dxfId="2072" priority="2110" operator="containsText" text="Off Target">
      <formula>NOT(ISERROR(SEARCH("Off Target",G55)))</formula>
    </cfRule>
    <cfRule type="containsText" dxfId="2071" priority="2111" operator="containsText" text="In Danger of Falling Behind Target">
      <formula>NOT(ISERROR(SEARCH("In Danger of Falling Behind Target",G55)))</formula>
    </cfRule>
    <cfRule type="containsText" dxfId="2070" priority="2112" operator="containsText" text="On Track to be Achieved">
      <formula>NOT(ISERROR(SEARCH("On Track to be Achieved",G55)))</formula>
    </cfRule>
    <cfRule type="containsText" dxfId="2069" priority="2113" operator="containsText" text="Fully Achieved">
      <formula>NOT(ISERROR(SEARCH("Fully Achieved",G55)))</formula>
    </cfRule>
    <cfRule type="containsText" dxfId="2068" priority="2114" operator="containsText" text="Update not Provided">
      <formula>NOT(ISERROR(SEARCH("Update not Provided",G55)))</formula>
    </cfRule>
    <cfRule type="containsText" dxfId="2067" priority="2115" operator="containsText" text="Not yet due">
      <formula>NOT(ISERROR(SEARCH("Not yet due",G55)))</formula>
    </cfRule>
    <cfRule type="containsText" dxfId="2066" priority="2116" operator="containsText" text="Completed Behind Schedule">
      <formula>NOT(ISERROR(SEARCH("Completed Behind Schedule",G55)))</formula>
    </cfRule>
    <cfRule type="containsText" dxfId="2065" priority="2117" operator="containsText" text="Off Target">
      <formula>NOT(ISERROR(SEARCH("Off Target",G55)))</formula>
    </cfRule>
    <cfRule type="containsText" dxfId="2064" priority="2118" operator="containsText" text="In Danger of Falling Behind Target">
      <formula>NOT(ISERROR(SEARCH("In Danger of Falling Behind Target",G55)))</formula>
    </cfRule>
    <cfRule type="containsText" dxfId="2063" priority="2119" operator="containsText" text="On Track to be Achieved">
      <formula>NOT(ISERROR(SEARCH("On Track to be Achieved",G55)))</formula>
    </cfRule>
    <cfRule type="containsText" dxfId="2062" priority="2120" operator="containsText" text="Fully Achieved">
      <formula>NOT(ISERROR(SEARCH("Fully Achieved",G55)))</formula>
    </cfRule>
    <cfRule type="containsText" dxfId="2061" priority="2121" operator="containsText" text="Fully Achieved">
      <formula>NOT(ISERROR(SEARCH("Fully Achieved",G55)))</formula>
    </cfRule>
    <cfRule type="containsText" dxfId="2060" priority="2122" operator="containsText" text="Fully Achieved">
      <formula>NOT(ISERROR(SEARCH("Fully Achieved",G55)))</formula>
    </cfRule>
    <cfRule type="containsText" dxfId="2059" priority="2123" operator="containsText" text="Deferred">
      <formula>NOT(ISERROR(SEARCH("Deferred",G55)))</formula>
    </cfRule>
    <cfRule type="containsText" dxfId="2058" priority="2124" operator="containsText" text="Deleted">
      <formula>NOT(ISERROR(SEARCH("Deleted",G55)))</formula>
    </cfRule>
    <cfRule type="containsText" dxfId="2057" priority="2125" operator="containsText" text="In Danger of Falling Behind Target">
      <formula>NOT(ISERROR(SEARCH("In Danger of Falling Behind Target",G55)))</formula>
    </cfRule>
    <cfRule type="containsText" dxfId="2056" priority="2126" operator="containsText" text="Not yet due">
      <formula>NOT(ISERROR(SEARCH("Not yet due",G55)))</formula>
    </cfRule>
    <cfRule type="containsText" dxfId="2055" priority="2127" operator="containsText" text="Update not Provided">
      <formula>NOT(ISERROR(SEARCH("Update not Provided",G55)))</formula>
    </cfRule>
  </conditionalFormatting>
  <conditionalFormatting sqref="G55">
    <cfRule type="containsText" dxfId="2054" priority="2056" operator="containsText" text="On track to be achieved">
      <formula>NOT(ISERROR(SEARCH("On track to be achieved",G55)))</formula>
    </cfRule>
    <cfRule type="containsText" dxfId="2053" priority="2057" operator="containsText" text="Deferred">
      <formula>NOT(ISERROR(SEARCH("Deferred",G55)))</formula>
    </cfRule>
    <cfRule type="containsText" dxfId="2052" priority="2058" operator="containsText" text="Deleted">
      <formula>NOT(ISERROR(SEARCH("Deleted",G55)))</formula>
    </cfRule>
    <cfRule type="containsText" dxfId="2051" priority="2059" operator="containsText" text="In Danger of Falling Behind Target">
      <formula>NOT(ISERROR(SEARCH("In Danger of Falling Behind Target",G55)))</formula>
    </cfRule>
    <cfRule type="containsText" dxfId="2050" priority="2060" operator="containsText" text="Not yet due">
      <formula>NOT(ISERROR(SEARCH("Not yet due",G55)))</formula>
    </cfRule>
    <cfRule type="containsText" dxfId="2049" priority="2061" operator="containsText" text="Update not Provided">
      <formula>NOT(ISERROR(SEARCH("Update not Provided",G55)))</formula>
    </cfRule>
    <cfRule type="containsText" dxfId="2048" priority="2062" operator="containsText" text="Not yet due">
      <formula>NOT(ISERROR(SEARCH("Not yet due",G55)))</formula>
    </cfRule>
    <cfRule type="containsText" dxfId="2047" priority="2063" operator="containsText" text="Completed Behind Schedule">
      <formula>NOT(ISERROR(SEARCH("Completed Behind Schedule",G55)))</formula>
    </cfRule>
    <cfRule type="containsText" dxfId="2046" priority="2064" operator="containsText" text="Off Target">
      <formula>NOT(ISERROR(SEARCH("Off Target",G55)))</formula>
    </cfRule>
    <cfRule type="containsText" dxfId="2045" priority="2065" operator="containsText" text="On Track to be Achieved">
      <formula>NOT(ISERROR(SEARCH("On Track to be Achieved",G55)))</formula>
    </cfRule>
    <cfRule type="containsText" dxfId="2044" priority="2066" operator="containsText" text="Fully Achieved">
      <formula>NOT(ISERROR(SEARCH("Fully Achieved",G55)))</formula>
    </cfRule>
    <cfRule type="containsText" dxfId="2043" priority="2067" operator="containsText" text="Not yet due">
      <formula>NOT(ISERROR(SEARCH("Not yet due",G55)))</formula>
    </cfRule>
    <cfRule type="containsText" dxfId="2042" priority="2068" operator="containsText" text="Not Yet Due">
      <formula>NOT(ISERROR(SEARCH("Not Yet Due",G55)))</formula>
    </cfRule>
    <cfRule type="containsText" dxfId="2041" priority="2069" operator="containsText" text="Deferred">
      <formula>NOT(ISERROR(SEARCH("Deferred",G55)))</formula>
    </cfRule>
    <cfRule type="containsText" dxfId="2040" priority="2070" operator="containsText" text="Deleted">
      <formula>NOT(ISERROR(SEARCH("Deleted",G55)))</formula>
    </cfRule>
    <cfRule type="containsText" dxfId="2039" priority="2071" operator="containsText" text="In Danger of Falling Behind Target">
      <formula>NOT(ISERROR(SEARCH("In Danger of Falling Behind Target",G55)))</formula>
    </cfRule>
    <cfRule type="containsText" dxfId="2038" priority="2072" operator="containsText" text="Not yet due">
      <formula>NOT(ISERROR(SEARCH("Not yet due",G55)))</formula>
    </cfRule>
    <cfRule type="containsText" dxfId="2037" priority="2073" operator="containsText" text="Completed Behind Schedule">
      <formula>NOT(ISERROR(SEARCH("Completed Behind Schedule",G55)))</formula>
    </cfRule>
    <cfRule type="containsText" dxfId="2036" priority="2074" operator="containsText" text="Off Target">
      <formula>NOT(ISERROR(SEARCH("Off Target",G55)))</formula>
    </cfRule>
    <cfRule type="containsText" dxfId="2035" priority="2075" operator="containsText" text="In Danger of Falling Behind Target">
      <formula>NOT(ISERROR(SEARCH("In Danger of Falling Behind Target",G55)))</formula>
    </cfRule>
    <cfRule type="containsText" dxfId="2034" priority="2076" operator="containsText" text="On Track to be Achieved">
      <formula>NOT(ISERROR(SEARCH("On Track to be Achieved",G55)))</formula>
    </cfRule>
    <cfRule type="containsText" dxfId="2033" priority="2077" operator="containsText" text="Fully Achieved">
      <formula>NOT(ISERROR(SEARCH("Fully Achieved",G55)))</formula>
    </cfRule>
    <cfRule type="containsText" dxfId="2032" priority="2078" operator="containsText" text="Update not Provided">
      <formula>NOT(ISERROR(SEARCH("Update not Provided",G55)))</formula>
    </cfRule>
    <cfRule type="containsText" dxfId="2031" priority="2079" operator="containsText" text="Not yet due">
      <formula>NOT(ISERROR(SEARCH("Not yet due",G55)))</formula>
    </cfRule>
    <cfRule type="containsText" dxfId="2030" priority="2080" operator="containsText" text="Completed Behind Schedule">
      <formula>NOT(ISERROR(SEARCH("Completed Behind Schedule",G55)))</formula>
    </cfRule>
    <cfRule type="containsText" dxfId="2029" priority="2081" operator="containsText" text="Off Target">
      <formula>NOT(ISERROR(SEARCH("Off Target",G55)))</formula>
    </cfRule>
    <cfRule type="containsText" dxfId="2028" priority="2082" operator="containsText" text="In Danger of Falling Behind Target">
      <formula>NOT(ISERROR(SEARCH("In Danger of Falling Behind Target",G55)))</formula>
    </cfRule>
    <cfRule type="containsText" dxfId="2027" priority="2083" operator="containsText" text="On Track to be Achieved">
      <formula>NOT(ISERROR(SEARCH("On Track to be Achieved",G55)))</formula>
    </cfRule>
    <cfRule type="containsText" dxfId="2026" priority="2084" operator="containsText" text="Fully Achieved">
      <formula>NOT(ISERROR(SEARCH("Fully Achieved",G55)))</formula>
    </cfRule>
    <cfRule type="containsText" dxfId="2025" priority="2085" operator="containsText" text="Fully Achieved">
      <formula>NOT(ISERROR(SEARCH("Fully Achieved",G55)))</formula>
    </cfRule>
    <cfRule type="containsText" dxfId="2024" priority="2086" operator="containsText" text="Fully Achieved">
      <formula>NOT(ISERROR(SEARCH("Fully Achieved",G55)))</formula>
    </cfRule>
    <cfRule type="containsText" dxfId="2023" priority="2087" operator="containsText" text="Deferred">
      <formula>NOT(ISERROR(SEARCH("Deferred",G55)))</formula>
    </cfRule>
    <cfRule type="containsText" dxfId="2022" priority="2088" operator="containsText" text="Deleted">
      <formula>NOT(ISERROR(SEARCH("Deleted",G55)))</formula>
    </cfRule>
    <cfRule type="containsText" dxfId="2021" priority="2089" operator="containsText" text="In Danger of Falling Behind Target">
      <formula>NOT(ISERROR(SEARCH("In Danger of Falling Behind Target",G55)))</formula>
    </cfRule>
    <cfRule type="containsText" dxfId="2020" priority="2090" operator="containsText" text="Not yet due">
      <formula>NOT(ISERROR(SEARCH("Not yet due",G55)))</formula>
    </cfRule>
    <cfRule type="containsText" dxfId="2019" priority="2091" operator="containsText" text="Update not Provided">
      <formula>NOT(ISERROR(SEARCH("Update not Provided",G55)))</formula>
    </cfRule>
  </conditionalFormatting>
  <conditionalFormatting sqref="G56:G61">
    <cfRule type="containsText" dxfId="2018" priority="2020" operator="containsText" text="On track to be achieved">
      <formula>NOT(ISERROR(SEARCH("On track to be achieved",G56)))</formula>
    </cfRule>
    <cfRule type="containsText" dxfId="2017" priority="2021" operator="containsText" text="Deferred">
      <formula>NOT(ISERROR(SEARCH("Deferred",G56)))</formula>
    </cfRule>
    <cfRule type="containsText" dxfId="2016" priority="2022" operator="containsText" text="Deleted">
      <formula>NOT(ISERROR(SEARCH("Deleted",G56)))</formula>
    </cfRule>
    <cfRule type="containsText" dxfId="2015" priority="2023" operator="containsText" text="In Danger of Falling Behind Target">
      <formula>NOT(ISERROR(SEARCH("In Danger of Falling Behind Target",G56)))</formula>
    </cfRule>
    <cfRule type="containsText" dxfId="2014" priority="2024" operator="containsText" text="Not yet due">
      <formula>NOT(ISERROR(SEARCH("Not yet due",G56)))</formula>
    </cfRule>
    <cfRule type="containsText" dxfId="2013" priority="2025" operator="containsText" text="Update not Provided">
      <formula>NOT(ISERROR(SEARCH("Update not Provided",G56)))</formula>
    </cfRule>
    <cfRule type="containsText" dxfId="2012" priority="2026" operator="containsText" text="Not yet due">
      <formula>NOT(ISERROR(SEARCH("Not yet due",G56)))</formula>
    </cfRule>
    <cfRule type="containsText" dxfId="2011" priority="2027" operator="containsText" text="Completed Behind Schedule">
      <formula>NOT(ISERROR(SEARCH("Completed Behind Schedule",G56)))</formula>
    </cfRule>
    <cfRule type="containsText" dxfId="2010" priority="2028" operator="containsText" text="Off Target">
      <formula>NOT(ISERROR(SEARCH("Off Target",G56)))</formula>
    </cfRule>
    <cfRule type="containsText" dxfId="2009" priority="2029" operator="containsText" text="On Track to be Achieved">
      <formula>NOT(ISERROR(SEARCH("On Track to be Achieved",G56)))</formula>
    </cfRule>
    <cfRule type="containsText" dxfId="2008" priority="2030" operator="containsText" text="Fully Achieved">
      <formula>NOT(ISERROR(SEARCH("Fully Achieved",G56)))</formula>
    </cfRule>
    <cfRule type="containsText" dxfId="2007" priority="2031" operator="containsText" text="Not yet due">
      <formula>NOT(ISERROR(SEARCH("Not yet due",G56)))</formula>
    </cfRule>
    <cfRule type="containsText" dxfId="2006" priority="2032" operator="containsText" text="Not Yet Due">
      <formula>NOT(ISERROR(SEARCH("Not Yet Due",G56)))</formula>
    </cfRule>
    <cfRule type="containsText" dxfId="2005" priority="2033" operator="containsText" text="Deferred">
      <formula>NOT(ISERROR(SEARCH("Deferred",G56)))</formula>
    </cfRule>
    <cfRule type="containsText" dxfId="2004" priority="2034" operator="containsText" text="Deleted">
      <formula>NOT(ISERROR(SEARCH("Deleted",G56)))</formula>
    </cfRule>
    <cfRule type="containsText" dxfId="2003" priority="2035" operator="containsText" text="In Danger of Falling Behind Target">
      <formula>NOT(ISERROR(SEARCH("In Danger of Falling Behind Target",G56)))</formula>
    </cfRule>
    <cfRule type="containsText" dxfId="2002" priority="2036" operator="containsText" text="Not yet due">
      <formula>NOT(ISERROR(SEARCH("Not yet due",G56)))</formula>
    </cfRule>
    <cfRule type="containsText" dxfId="2001" priority="2037" operator="containsText" text="Completed Behind Schedule">
      <formula>NOT(ISERROR(SEARCH("Completed Behind Schedule",G56)))</formula>
    </cfRule>
    <cfRule type="containsText" dxfId="2000" priority="2038" operator="containsText" text="Off Target">
      <formula>NOT(ISERROR(SEARCH("Off Target",G56)))</formula>
    </cfRule>
    <cfRule type="containsText" dxfId="1999" priority="2039" operator="containsText" text="In Danger of Falling Behind Target">
      <formula>NOT(ISERROR(SEARCH("In Danger of Falling Behind Target",G56)))</formula>
    </cfRule>
    <cfRule type="containsText" dxfId="1998" priority="2040" operator="containsText" text="On Track to be Achieved">
      <formula>NOT(ISERROR(SEARCH("On Track to be Achieved",G56)))</formula>
    </cfRule>
    <cfRule type="containsText" dxfId="1997" priority="2041" operator="containsText" text="Fully Achieved">
      <formula>NOT(ISERROR(SEARCH("Fully Achieved",G56)))</formula>
    </cfRule>
    <cfRule type="containsText" dxfId="1996" priority="2042" operator="containsText" text="Update not Provided">
      <formula>NOT(ISERROR(SEARCH("Update not Provided",G56)))</formula>
    </cfRule>
    <cfRule type="containsText" dxfId="1995" priority="2043" operator="containsText" text="Not yet due">
      <formula>NOT(ISERROR(SEARCH("Not yet due",G56)))</formula>
    </cfRule>
    <cfRule type="containsText" dxfId="1994" priority="2044" operator="containsText" text="Completed Behind Schedule">
      <formula>NOT(ISERROR(SEARCH("Completed Behind Schedule",G56)))</formula>
    </cfRule>
    <cfRule type="containsText" dxfId="1993" priority="2045" operator="containsText" text="Off Target">
      <formula>NOT(ISERROR(SEARCH("Off Target",G56)))</formula>
    </cfRule>
    <cfRule type="containsText" dxfId="1992" priority="2046" operator="containsText" text="In Danger of Falling Behind Target">
      <formula>NOT(ISERROR(SEARCH("In Danger of Falling Behind Target",G56)))</formula>
    </cfRule>
    <cfRule type="containsText" dxfId="1991" priority="2047" operator="containsText" text="On Track to be Achieved">
      <formula>NOT(ISERROR(SEARCH("On Track to be Achieved",G56)))</formula>
    </cfRule>
    <cfRule type="containsText" dxfId="1990" priority="2048" operator="containsText" text="Fully Achieved">
      <formula>NOT(ISERROR(SEARCH("Fully Achieved",G56)))</formula>
    </cfRule>
    <cfRule type="containsText" dxfId="1989" priority="2049" operator="containsText" text="Fully Achieved">
      <formula>NOT(ISERROR(SEARCH("Fully Achieved",G56)))</formula>
    </cfRule>
    <cfRule type="containsText" dxfId="1988" priority="2050" operator="containsText" text="Fully Achieved">
      <formula>NOT(ISERROR(SEARCH("Fully Achieved",G56)))</formula>
    </cfRule>
    <cfRule type="containsText" dxfId="1987" priority="2051" operator="containsText" text="Deferred">
      <formula>NOT(ISERROR(SEARCH("Deferred",G56)))</formula>
    </cfRule>
    <cfRule type="containsText" dxfId="1986" priority="2052" operator="containsText" text="Deleted">
      <formula>NOT(ISERROR(SEARCH("Deleted",G56)))</formula>
    </cfRule>
    <cfRule type="containsText" dxfId="1985" priority="2053" operator="containsText" text="In Danger of Falling Behind Target">
      <formula>NOT(ISERROR(SEARCH("In Danger of Falling Behind Target",G56)))</formula>
    </cfRule>
    <cfRule type="containsText" dxfId="1984" priority="2054" operator="containsText" text="Not yet due">
      <formula>NOT(ISERROR(SEARCH("Not yet due",G56)))</formula>
    </cfRule>
    <cfRule type="containsText" dxfId="1983" priority="2055" operator="containsText" text="Update not Provided">
      <formula>NOT(ISERROR(SEARCH("Update not Provided",G56)))</formula>
    </cfRule>
  </conditionalFormatting>
  <conditionalFormatting sqref="G64:G70">
    <cfRule type="containsText" dxfId="1982" priority="1948" operator="containsText" text="On track to be achieved">
      <formula>NOT(ISERROR(SEARCH("On track to be achieved",G64)))</formula>
    </cfRule>
    <cfRule type="containsText" dxfId="1981" priority="1949" operator="containsText" text="Deferred">
      <formula>NOT(ISERROR(SEARCH("Deferred",G64)))</formula>
    </cfRule>
    <cfRule type="containsText" dxfId="1980" priority="1950" operator="containsText" text="Deleted">
      <formula>NOT(ISERROR(SEARCH("Deleted",G64)))</formula>
    </cfRule>
    <cfRule type="containsText" dxfId="1979" priority="1951" operator="containsText" text="In Danger of Falling Behind Target">
      <formula>NOT(ISERROR(SEARCH("In Danger of Falling Behind Target",G64)))</formula>
    </cfRule>
    <cfRule type="containsText" dxfId="1978" priority="1952" operator="containsText" text="Not yet due">
      <formula>NOT(ISERROR(SEARCH("Not yet due",G64)))</formula>
    </cfRule>
    <cfRule type="containsText" dxfId="1977" priority="1953" operator="containsText" text="Update not Provided">
      <formula>NOT(ISERROR(SEARCH("Update not Provided",G64)))</formula>
    </cfRule>
    <cfRule type="containsText" dxfId="1976" priority="1954" operator="containsText" text="Not yet due">
      <formula>NOT(ISERROR(SEARCH("Not yet due",G64)))</formula>
    </cfRule>
    <cfRule type="containsText" dxfId="1975" priority="1955" operator="containsText" text="Completed Behind Schedule">
      <formula>NOT(ISERROR(SEARCH("Completed Behind Schedule",G64)))</formula>
    </cfRule>
    <cfRule type="containsText" dxfId="1974" priority="1956" operator="containsText" text="Off Target">
      <formula>NOT(ISERROR(SEARCH("Off Target",G64)))</formula>
    </cfRule>
    <cfRule type="containsText" dxfId="1973" priority="1957" operator="containsText" text="On Track to be Achieved">
      <formula>NOT(ISERROR(SEARCH("On Track to be Achieved",G64)))</formula>
    </cfRule>
    <cfRule type="containsText" dxfId="1972" priority="1958" operator="containsText" text="Fully Achieved">
      <formula>NOT(ISERROR(SEARCH("Fully Achieved",G64)))</formula>
    </cfRule>
    <cfRule type="containsText" dxfId="1971" priority="1959" operator="containsText" text="Not yet due">
      <formula>NOT(ISERROR(SEARCH("Not yet due",G64)))</formula>
    </cfRule>
    <cfRule type="containsText" dxfId="1970" priority="1960" operator="containsText" text="Not Yet Due">
      <formula>NOT(ISERROR(SEARCH("Not Yet Due",G64)))</formula>
    </cfRule>
    <cfRule type="containsText" dxfId="1969" priority="1961" operator="containsText" text="Deferred">
      <formula>NOT(ISERROR(SEARCH("Deferred",G64)))</formula>
    </cfRule>
    <cfRule type="containsText" dxfId="1968" priority="1962" operator="containsText" text="Deleted">
      <formula>NOT(ISERROR(SEARCH("Deleted",G64)))</formula>
    </cfRule>
    <cfRule type="containsText" dxfId="1967" priority="1963" operator="containsText" text="In Danger of Falling Behind Target">
      <formula>NOT(ISERROR(SEARCH("In Danger of Falling Behind Target",G64)))</formula>
    </cfRule>
    <cfRule type="containsText" dxfId="1966" priority="1964" operator="containsText" text="Not yet due">
      <formula>NOT(ISERROR(SEARCH("Not yet due",G64)))</formula>
    </cfRule>
    <cfRule type="containsText" dxfId="1965" priority="1965" operator="containsText" text="Completed Behind Schedule">
      <formula>NOT(ISERROR(SEARCH("Completed Behind Schedule",G64)))</formula>
    </cfRule>
    <cfRule type="containsText" dxfId="1964" priority="1966" operator="containsText" text="Off Target">
      <formula>NOT(ISERROR(SEARCH("Off Target",G64)))</formula>
    </cfRule>
    <cfRule type="containsText" dxfId="1963" priority="1967" operator="containsText" text="In Danger of Falling Behind Target">
      <formula>NOT(ISERROR(SEARCH("In Danger of Falling Behind Target",G64)))</formula>
    </cfRule>
    <cfRule type="containsText" dxfId="1962" priority="1968" operator="containsText" text="On Track to be Achieved">
      <formula>NOT(ISERROR(SEARCH("On Track to be Achieved",G64)))</formula>
    </cfRule>
    <cfRule type="containsText" dxfId="1961" priority="1969" operator="containsText" text="Fully Achieved">
      <formula>NOT(ISERROR(SEARCH("Fully Achieved",G64)))</formula>
    </cfRule>
    <cfRule type="containsText" dxfId="1960" priority="1970" operator="containsText" text="Update not Provided">
      <formula>NOT(ISERROR(SEARCH("Update not Provided",G64)))</formula>
    </cfRule>
    <cfRule type="containsText" dxfId="1959" priority="1971" operator="containsText" text="Not yet due">
      <formula>NOT(ISERROR(SEARCH("Not yet due",G64)))</formula>
    </cfRule>
    <cfRule type="containsText" dxfId="1958" priority="1972" operator="containsText" text="Completed Behind Schedule">
      <formula>NOT(ISERROR(SEARCH("Completed Behind Schedule",G64)))</formula>
    </cfRule>
    <cfRule type="containsText" dxfId="1957" priority="1973" operator="containsText" text="Off Target">
      <formula>NOT(ISERROR(SEARCH("Off Target",G64)))</formula>
    </cfRule>
    <cfRule type="containsText" dxfId="1956" priority="1974" operator="containsText" text="In Danger of Falling Behind Target">
      <formula>NOT(ISERROR(SEARCH("In Danger of Falling Behind Target",G64)))</formula>
    </cfRule>
    <cfRule type="containsText" dxfId="1955" priority="1975" operator="containsText" text="On Track to be Achieved">
      <formula>NOT(ISERROR(SEARCH("On Track to be Achieved",G64)))</formula>
    </cfRule>
    <cfRule type="containsText" dxfId="1954" priority="1976" operator="containsText" text="Fully Achieved">
      <formula>NOT(ISERROR(SEARCH("Fully Achieved",G64)))</formula>
    </cfRule>
    <cfRule type="containsText" dxfId="1953" priority="1977" operator="containsText" text="Fully Achieved">
      <formula>NOT(ISERROR(SEARCH("Fully Achieved",G64)))</formula>
    </cfRule>
    <cfRule type="containsText" dxfId="1952" priority="1978" operator="containsText" text="Fully Achieved">
      <formula>NOT(ISERROR(SEARCH("Fully Achieved",G64)))</formula>
    </cfRule>
    <cfRule type="containsText" dxfId="1951" priority="1979" operator="containsText" text="Deferred">
      <formula>NOT(ISERROR(SEARCH("Deferred",G64)))</formula>
    </cfRule>
    <cfRule type="containsText" dxfId="1950" priority="1980" operator="containsText" text="Deleted">
      <formula>NOT(ISERROR(SEARCH("Deleted",G64)))</formula>
    </cfRule>
    <cfRule type="containsText" dxfId="1949" priority="1981" operator="containsText" text="In Danger of Falling Behind Target">
      <formula>NOT(ISERROR(SEARCH("In Danger of Falling Behind Target",G64)))</formula>
    </cfRule>
    <cfRule type="containsText" dxfId="1948" priority="1982" operator="containsText" text="Not yet due">
      <formula>NOT(ISERROR(SEARCH("Not yet due",G64)))</formula>
    </cfRule>
    <cfRule type="containsText" dxfId="1947" priority="1983" operator="containsText" text="Update not Provided">
      <formula>NOT(ISERROR(SEARCH("Update not Provided",G64)))</formula>
    </cfRule>
  </conditionalFormatting>
  <conditionalFormatting sqref="G71">
    <cfRule type="containsText" dxfId="1946" priority="1912" operator="containsText" text="On track to be achieved">
      <formula>NOT(ISERROR(SEARCH("On track to be achieved",G71)))</formula>
    </cfRule>
    <cfRule type="containsText" dxfId="1945" priority="1913" operator="containsText" text="Deferred">
      <formula>NOT(ISERROR(SEARCH("Deferred",G71)))</formula>
    </cfRule>
    <cfRule type="containsText" dxfId="1944" priority="1914" operator="containsText" text="Deleted">
      <formula>NOT(ISERROR(SEARCH("Deleted",G71)))</formula>
    </cfRule>
    <cfRule type="containsText" dxfId="1943" priority="1915" operator="containsText" text="In Danger of Falling Behind Target">
      <formula>NOT(ISERROR(SEARCH("In Danger of Falling Behind Target",G71)))</formula>
    </cfRule>
    <cfRule type="containsText" dxfId="1942" priority="1916" operator="containsText" text="Not yet due">
      <formula>NOT(ISERROR(SEARCH("Not yet due",G71)))</formula>
    </cfRule>
    <cfRule type="containsText" dxfId="1941" priority="1917" operator="containsText" text="Update not Provided">
      <formula>NOT(ISERROR(SEARCH("Update not Provided",G71)))</formula>
    </cfRule>
    <cfRule type="containsText" dxfId="1940" priority="1918" operator="containsText" text="Not yet due">
      <formula>NOT(ISERROR(SEARCH("Not yet due",G71)))</formula>
    </cfRule>
    <cfRule type="containsText" dxfId="1939" priority="1919" operator="containsText" text="Completed Behind Schedule">
      <formula>NOT(ISERROR(SEARCH("Completed Behind Schedule",G71)))</formula>
    </cfRule>
    <cfRule type="containsText" dxfId="1938" priority="1920" operator="containsText" text="Off Target">
      <formula>NOT(ISERROR(SEARCH("Off Target",G71)))</formula>
    </cfRule>
    <cfRule type="containsText" dxfId="1937" priority="1921" operator="containsText" text="On Track to be Achieved">
      <formula>NOT(ISERROR(SEARCH("On Track to be Achieved",G71)))</formula>
    </cfRule>
    <cfRule type="containsText" dxfId="1936" priority="1922" operator="containsText" text="Fully Achieved">
      <formula>NOT(ISERROR(SEARCH("Fully Achieved",G71)))</formula>
    </cfRule>
    <cfRule type="containsText" dxfId="1935" priority="1923" operator="containsText" text="Not yet due">
      <formula>NOT(ISERROR(SEARCH("Not yet due",G71)))</formula>
    </cfRule>
    <cfRule type="containsText" dxfId="1934" priority="1924" operator="containsText" text="Not Yet Due">
      <formula>NOT(ISERROR(SEARCH("Not Yet Due",G71)))</formula>
    </cfRule>
    <cfRule type="containsText" dxfId="1933" priority="1925" operator="containsText" text="Deferred">
      <formula>NOT(ISERROR(SEARCH("Deferred",G71)))</formula>
    </cfRule>
    <cfRule type="containsText" dxfId="1932" priority="1926" operator="containsText" text="Deleted">
      <formula>NOT(ISERROR(SEARCH("Deleted",G71)))</formula>
    </cfRule>
    <cfRule type="containsText" dxfId="1931" priority="1927" operator="containsText" text="In Danger of Falling Behind Target">
      <formula>NOT(ISERROR(SEARCH("In Danger of Falling Behind Target",G71)))</formula>
    </cfRule>
    <cfRule type="containsText" dxfId="1930" priority="1928" operator="containsText" text="Not yet due">
      <formula>NOT(ISERROR(SEARCH("Not yet due",G71)))</formula>
    </cfRule>
    <cfRule type="containsText" dxfId="1929" priority="1929" operator="containsText" text="Completed Behind Schedule">
      <formula>NOT(ISERROR(SEARCH("Completed Behind Schedule",G71)))</formula>
    </cfRule>
    <cfRule type="containsText" dxfId="1928" priority="1930" operator="containsText" text="Off Target">
      <formula>NOT(ISERROR(SEARCH("Off Target",G71)))</formula>
    </cfRule>
    <cfRule type="containsText" dxfId="1927" priority="1931" operator="containsText" text="In Danger of Falling Behind Target">
      <formula>NOT(ISERROR(SEARCH("In Danger of Falling Behind Target",G71)))</formula>
    </cfRule>
    <cfRule type="containsText" dxfId="1926" priority="1932" operator="containsText" text="On Track to be Achieved">
      <formula>NOT(ISERROR(SEARCH("On Track to be Achieved",G71)))</formula>
    </cfRule>
    <cfRule type="containsText" dxfId="1925" priority="1933" operator="containsText" text="Fully Achieved">
      <formula>NOT(ISERROR(SEARCH("Fully Achieved",G71)))</formula>
    </cfRule>
    <cfRule type="containsText" dxfId="1924" priority="1934" operator="containsText" text="Update not Provided">
      <formula>NOT(ISERROR(SEARCH("Update not Provided",G71)))</formula>
    </cfRule>
    <cfRule type="containsText" dxfId="1923" priority="1935" operator="containsText" text="Not yet due">
      <formula>NOT(ISERROR(SEARCH("Not yet due",G71)))</formula>
    </cfRule>
    <cfRule type="containsText" dxfId="1922" priority="1936" operator="containsText" text="Completed Behind Schedule">
      <formula>NOT(ISERROR(SEARCH("Completed Behind Schedule",G71)))</formula>
    </cfRule>
    <cfRule type="containsText" dxfId="1921" priority="1937" operator="containsText" text="Off Target">
      <formula>NOT(ISERROR(SEARCH("Off Target",G71)))</formula>
    </cfRule>
    <cfRule type="containsText" dxfId="1920" priority="1938" operator="containsText" text="In Danger of Falling Behind Target">
      <formula>NOT(ISERROR(SEARCH("In Danger of Falling Behind Target",G71)))</formula>
    </cfRule>
    <cfRule type="containsText" dxfId="1919" priority="1939" operator="containsText" text="On Track to be Achieved">
      <formula>NOT(ISERROR(SEARCH("On Track to be Achieved",G71)))</formula>
    </cfRule>
    <cfRule type="containsText" dxfId="1918" priority="1940" operator="containsText" text="Fully Achieved">
      <formula>NOT(ISERROR(SEARCH("Fully Achieved",G71)))</formula>
    </cfRule>
    <cfRule type="containsText" dxfId="1917" priority="1941" operator="containsText" text="Fully Achieved">
      <formula>NOT(ISERROR(SEARCH("Fully Achieved",G71)))</formula>
    </cfRule>
    <cfRule type="containsText" dxfId="1916" priority="1942" operator="containsText" text="Fully Achieved">
      <formula>NOT(ISERROR(SEARCH("Fully Achieved",G71)))</formula>
    </cfRule>
    <cfRule type="containsText" dxfId="1915" priority="1943" operator="containsText" text="Deferred">
      <formula>NOT(ISERROR(SEARCH("Deferred",G71)))</formula>
    </cfRule>
    <cfRule type="containsText" dxfId="1914" priority="1944" operator="containsText" text="Deleted">
      <formula>NOT(ISERROR(SEARCH("Deleted",G71)))</formula>
    </cfRule>
    <cfRule type="containsText" dxfId="1913" priority="1945" operator="containsText" text="In Danger of Falling Behind Target">
      <formula>NOT(ISERROR(SEARCH("In Danger of Falling Behind Target",G71)))</formula>
    </cfRule>
    <cfRule type="containsText" dxfId="1912" priority="1946" operator="containsText" text="Not yet due">
      <formula>NOT(ISERROR(SEARCH("Not yet due",G71)))</formula>
    </cfRule>
    <cfRule type="containsText" dxfId="1911" priority="1947" operator="containsText" text="Update not Provided">
      <formula>NOT(ISERROR(SEARCH("Update not Provided",G71)))</formula>
    </cfRule>
  </conditionalFormatting>
  <conditionalFormatting sqref="G71">
    <cfRule type="containsText" dxfId="1910" priority="1876" operator="containsText" text="On track to be achieved">
      <formula>NOT(ISERROR(SEARCH("On track to be achieved",G71)))</formula>
    </cfRule>
    <cfRule type="containsText" dxfId="1909" priority="1877" operator="containsText" text="Deferred">
      <formula>NOT(ISERROR(SEARCH("Deferred",G71)))</formula>
    </cfRule>
    <cfRule type="containsText" dxfId="1908" priority="1878" operator="containsText" text="Deleted">
      <formula>NOT(ISERROR(SEARCH("Deleted",G71)))</formula>
    </cfRule>
    <cfRule type="containsText" dxfId="1907" priority="1879" operator="containsText" text="In Danger of Falling Behind Target">
      <formula>NOT(ISERROR(SEARCH("In Danger of Falling Behind Target",G71)))</formula>
    </cfRule>
    <cfRule type="containsText" dxfId="1906" priority="1880" operator="containsText" text="Not yet due">
      <formula>NOT(ISERROR(SEARCH("Not yet due",G71)))</formula>
    </cfRule>
    <cfRule type="containsText" dxfId="1905" priority="1881" operator="containsText" text="Update not Provided">
      <formula>NOT(ISERROR(SEARCH("Update not Provided",G71)))</formula>
    </cfRule>
    <cfRule type="containsText" dxfId="1904" priority="1882" operator="containsText" text="Not yet due">
      <formula>NOT(ISERROR(SEARCH("Not yet due",G71)))</formula>
    </cfRule>
    <cfRule type="containsText" dxfId="1903" priority="1883" operator="containsText" text="Completed Behind Schedule">
      <formula>NOT(ISERROR(SEARCH("Completed Behind Schedule",G71)))</formula>
    </cfRule>
    <cfRule type="containsText" dxfId="1902" priority="1884" operator="containsText" text="Off Target">
      <formula>NOT(ISERROR(SEARCH("Off Target",G71)))</formula>
    </cfRule>
    <cfRule type="containsText" dxfId="1901" priority="1885" operator="containsText" text="On Track to be Achieved">
      <formula>NOT(ISERROR(SEARCH("On Track to be Achieved",G71)))</formula>
    </cfRule>
    <cfRule type="containsText" dxfId="1900" priority="1886" operator="containsText" text="Fully Achieved">
      <formula>NOT(ISERROR(SEARCH("Fully Achieved",G71)))</formula>
    </cfRule>
    <cfRule type="containsText" dxfId="1899" priority="1887" operator="containsText" text="Not yet due">
      <formula>NOT(ISERROR(SEARCH("Not yet due",G71)))</formula>
    </cfRule>
    <cfRule type="containsText" dxfId="1898" priority="1888" operator="containsText" text="Not Yet Due">
      <formula>NOT(ISERROR(SEARCH("Not Yet Due",G71)))</formula>
    </cfRule>
    <cfRule type="containsText" dxfId="1897" priority="1889" operator="containsText" text="Deferred">
      <formula>NOT(ISERROR(SEARCH("Deferred",G71)))</formula>
    </cfRule>
    <cfRule type="containsText" dxfId="1896" priority="1890" operator="containsText" text="Deleted">
      <formula>NOT(ISERROR(SEARCH("Deleted",G71)))</formula>
    </cfRule>
    <cfRule type="containsText" dxfId="1895" priority="1891" operator="containsText" text="In Danger of Falling Behind Target">
      <formula>NOT(ISERROR(SEARCH("In Danger of Falling Behind Target",G71)))</formula>
    </cfRule>
    <cfRule type="containsText" dxfId="1894" priority="1892" operator="containsText" text="Not yet due">
      <formula>NOT(ISERROR(SEARCH("Not yet due",G71)))</formula>
    </cfRule>
    <cfRule type="containsText" dxfId="1893" priority="1893" operator="containsText" text="Completed Behind Schedule">
      <formula>NOT(ISERROR(SEARCH("Completed Behind Schedule",G71)))</formula>
    </cfRule>
    <cfRule type="containsText" dxfId="1892" priority="1894" operator="containsText" text="Off Target">
      <formula>NOT(ISERROR(SEARCH("Off Target",G71)))</formula>
    </cfRule>
    <cfRule type="containsText" dxfId="1891" priority="1895" operator="containsText" text="In Danger of Falling Behind Target">
      <formula>NOT(ISERROR(SEARCH("In Danger of Falling Behind Target",G71)))</formula>
    </cfRule>
    <cfRule type="containsText" dxfId="1890" priority="1896" operator="containsText" text="On Track to be Achieved">
      <formula>NOT(ISERROR(SEARCH("On Track to be Achieved",G71)))</formula>
    </cfRule>
    <cfRule type="containsText" dxfId="1889" priority="1897" operator="containsText" text="Fully Achieved">
      <formula>NOT(ISERROR(SEARCH("Fully Achieved",G71)))</formula>
    </cfRule>
    <cfRule type="containsText" dxfId="1888" priority="1898" operator="containsText" text="Update not Provided">
      <formula>NOT(ISERROR(SEARCH("Update not Provided",G71)))</formula>
    </cfRule>
    <cfRule type="containsText" dxfId="1887" priority="1899" operator="containsText" text="Not yet due">
      <formula>NOT(ISERROR(SEARCH("Not yet due",G71)))</formula>
    </cfRule>
    <cfRule type="containsText" dxfId="1886" priority="1900" operator="containsText" text="Completed Behind Schedule">
      <formula>NOT(ISERROR(SEARCH("Completed Behind Schedule",G71)))</formula>
    </cfRule>
    <cfRule type="containsText" dxfId="1885" priority="1901" operator="containsText" text="Off Target">
      <formula>NOT(ISERROR(SEARCH("Off Target",G71)))</formula>
    </cfRule>
    <cfRule type="containsText" dxfId="1884" priority="1902" operator="containsText" text="In Danger of Falling Behind Target">
      <formula>NOT(ISERROR(SEARCH("In Danger of Falling Behind Target",G71)))</formula>
    </cfRule>
    <cfRule type="containsText" dxfId="1883" priority="1903" operator="containsText" text="On Track to be Achieved">
      <formula>NOT(ISERROR(SEARCH("On Track to be Achieved",G71)))</formula>
    </cfRule>
    <cfRule type="containsText" dxfId="1882" priority="1904" operator="containsText" text="Fully Achieved">
      <formula>NOT(ISERROR(SEARCH("Fully Achieved",G71)))</formula>
    </cfRule>
    <cfRule type="containsText" dxfId="1881" priority="1905" operator="containsText" text="Fully Achieved">
      <formula>NOT(ISERROR(SEARCH("Fully Achieved",G71)))</formula>
    </cfRule>
    <cfRule type="containsText" dxfId="1880" priority="1906" operator="containsText" text="Fully Achieved">
      <formula>NOT(ISERROR(SEARCH("Fully Achieved",G71)))</formula>
    </cfRule>
    <cfRule type="containsText" dxfId="1879" priority="1907" operator="containsText" text="Deferred">
      <formula>NOT(ISERROR(SEARCH("Deferred",G71)))</formula>
    </cfRule>
    <cfRule type="containsText" dxfId="1878" priority="1908" operator="containsText" text="Deleted">
      <formula>NOT(ISERROR(SEARCH("Deleted",G71)))</formula>
    </cfRule>
    <cfRule type="containsText" dxfId="1877" priority="1909" operator="containsText" text="In Danger of Falling Behind Target">
      <formula>NOT(ISERROR(SEARCH("In Danger of Falling Behind Target",G71)))</formula>
    </cfRule>
    <cfRule type="containsText" dxfId="1876" priority="1910" operator="containsText" text="Not yet due">
      <formula>NOT(ISERROR(SEARCH("Not yet due",G71)))</formula>
    </cfRule>
    <cfRule type="containsText" dxfId="1875" priority="1911" operator="containsText" text="Update not Provided">
      <formula>NOT(ISERROR(SEARCH("Update not Provided",G71)))</formula>
    </cfRule>
  </conditionalFormatting>
  <conditionalFormatting sqref="G71">
    <cfRule type="containsText" dxfId="1874" priority="1840" operator="containsText" text="On track to be achieved">
      <formula>NOT(ISERROR(SEARCH("On track to be achieved",G71)))</formula>
    </cfRule>
    <cfRule type="containsText" dxfId="1873" priority="1841" operator="containsText" text="Deferred">
      <formula>NOT(ISERROR(SEARCH("Deferred",G71)))</formula>
    </cfRule>
    <cfRule type="containsText" dxfId="1872" priority="1842" operator="containsText" text="Deleted">
      <formula>NOT(ISERROR(SEARCH("Deleted",G71)))</formula>
    </cfRule>
    <cfRule type="containsText" dxfId="1871" priority="1843" operator="containsText" text="In Danger of Falling Behind Target">
      <formula>NOT(ISERROR(SEARCH("In Danger of Falling Behind Target",G71)))</formula>
    </cfRule>
    <cfRule type="containsText" dxfId="1870" priority="1844" operator="containsText" text="Not yet due">
      <formula>NOT(ISERROR(SEARCH("Not yet due",G71)))</formula>
    </cfRule>
    <cfRule type="containsText" dxfId="1869" priority="1845" operator="containsText" text="Update not Provided">
      <formula>NOT(ISERROR(SEARCH("Update not Provided",G71)))</formula>
    </cfRule>
    <cfRule type="containsText" dxfId="1868" priority="1846" operator="containsText" text="Not yet due">
      <formula>NOT(ISERROR(SEARCH("Not yet due",G71)))</formula>
    </cfRule>
    <cfRule type="containsText" dxfId="1867" priority="1847" operator="containsText" text="Completed Behind Schedule">
      <formula>NOT(ISERROR(SEARCH("Completed Behind Schedule",G71)))</formula>
    </cfRule>
    <cfRule type="containsText" dxfId="1866" priority="1848" operator="containsText" text="Off Target">
      <formula>NOT(ISERROR(SEARCH("Off Target",G71)))</formula>
    </cfRule>
    <cfRule type="containsText" dxfId="1865" priority="1849" operator="containsText" text="On Track to be Achieved">
      <formula>NOT(ISERROR(SEARCH("On Track to be Achieved",G71)))</formula>
    </cfRule>
    <cfRule type="containsText" dxfId="1864" priority="1850" operator="containsText" text="Fully Achieved">
      <formula>NOT(ISERROR(SEARCH("Fully Achieved",G71)))</formula>
    </cfRule>
    <cfRule type="containsText" dxfId="1863" priority="1851" operator="containsText" text="Not yet due">
      <formula>NOT(ISERROR(SEARCH("Not yet due",G71)))</formula>
    </cfRule>
    <cfRule type="containsText" dxfId="1862" priority="1852" operator="containsText" text="Not Yet Due">
      <formula>NOT(ISERROR(SEARCH("Not Yet Due",G71)))</formula>
    </cfRule>
    <cfRule type="containsText" dxfId="1861" priority="1853" operator="containsText" text="Deferred">
      <formula>NOT(ISERROR(SEARCH("Deferred",G71)))</formula>
    </cfRule>
    <cfRule type="containsText" dxfId="1860" priority="1854" operator="containsText" text="Deleted">
      <formula>NOT(ISERROR(SEARCH("Deleted",G71)))</formula>
    </cfRule>
    <cfRule type="containsText" dxfId="1859" priority="1855" operator="containsText" text="In Danger of Falling Behind Target">
      <formula>NOT(ISERROR(SEARCH("In Danger of Falling Behind Target",G71)))</formula>
    </cfRule>
    <cfRule type="containsText" dxfId="1858" priority="1856" operator="containsText" text="Not yet due">
      <formula>NOT(ISERROR(SEARCH("Not yet due",G71)))</formula>
    </cfRule>
    <cfRule type="containsText" dxfId="1857" priority="1857" operator="containsText" text="Completed Behind Schedule">
      <formula>NOT(ISERROR(SEARCH("Completed Behind Schedule",G71)))</formula>
    </cfRule>
    <cfRule type="containsText" dxfId="1856" priority="1858" operator="containsText" text="Off Target">
      <formula>NOT(ISERROR(SEARCH("Off Target",G71)))</formula>
    </cfRule>
    <cfRule type="containsText" dxfId="1855" priority="1859" operator="containsText" text="In Danger of Falling Behind Target">
      <formula>NOT(ISERROR(SEARCH("In Danger of Falling Behind Target",G71)))</formula>
    </cfRule>
    <cfRule type="containsText" dxfId="1854" priority="1860" operator="containsText" text="On Track to be Achieved">
      <formula>NOT(ISERROR(SEARCH("On Track to be Achieved",G71)))</formula>
    </cfRule>
    <cfRule type="containsText" dxfId="1853" priority="1861" operator="containsText" text="Fully Achieved">
      <formula>NOT(ISERROR(SEARCH("Fully Achieved",G71)))</formula>
    </cfRule>
    <cfRule type="containsText" dxfId="1852" priority="1862" operator="containsText" text="Update not Provided">
      <formula>NOT(ISERROR(SEARCH("Update not Provided",G71)))</formula>
    </cfRule>
    <cfRule type="containsText" dxfId="1851" priority="1863" operator="containsText" text="Not yet due">
      <formula>NOT(ISERROR(SEARCH("Not yet due",G71)))</formula>
    </cfRule>
    <cfRule type="containsText" dxfId="1850" priority="1864" operator="containsText" text="Completed Behind Schedule">
      <formula>NOT(ISERROR(SEARCH("Completed Behind Schedule",G71)))</formula>
    </cfRule>
    <cfRule type="containsText" dxfId="1849" priority="1865" operator="containsText" text="Off Target">
      <formula>NOT(ISERROR(SEARCH("Off Target",G71)))</formula>
    </cfRule>
    <cfRule type="containsText" dxfId="1848" priority="1866" operator="containsText" text="In Danger of Falling Behind Target">
      <formula>NOT(ISERROR(SEARCH("In Danger of Falling Behind Target",G71)))</formula>
    </cfRule>
    <cfRule type="containsText" dxfId="1847" priority="1867" operator="containsText" text="On Track to be Achieved">
      <formula>NOT(ISERROR(SEARCH("On Track to be Achieved",G71)))</formula>
    </cfRule>
    <cfRule type="containsText" dxfId="1846" priority="1868" operator="containsText" text="Fully Achieved">
      <formula>NOT(ISERROR(SEARCH("Fully Achieved",G71)))</formula>
    </cfRule>
    <cfRule type="containsText" dxfId="1845" priority="1869" operator="containsText" text="Fully Achieved">
      <formula>NOT(ISERROR(SEARCH("Fully Achieved",G71)))</formula>
    </cfRule>
    <cfRule type="containsText" dxfId="1844" priority="1870" operator="containsText" text="Fully Achieved">
      <formula>NOT(ISERROR(SEARCH("Fully Achieved",G71)))</formula>
    </cfRule>
    <cfRule type="containsText" dxfId="1843" priority="1871" operator="containsText" text="Deferred">
      <formula>NOT(ISERROR(SEARCH("Deferred",G71)))</formula>
    </cfRule>
    <cfRule type="containsText" dxfId="1842" priority="1872" operator="containsText" text="Deleted">
      <formula>NOT(ISERROR(SEARCH("Deleted",G71)))</formula>
    </cfRule>
    <cfRule type="containsText" dxfId="1841" priority="1873" operator="containsText" text="In Danger of Falling Behind Target">
      <formula>NOT(ISERROR(SEARCH("In Danger of Falling Behind Target",G71)))</formula>
    </cfRule>
    <cfRule type="containsText" dxfId="1840" priority="1874" operator="containsText" text="Not yet due">
      <formula>NOT(ISERROR(SEARCH("Not yet due",G71)))</formula>
    </cfRule>
    <cfRule type="containsText" dxfId="1839" priority="1875" operator="containsText" text="Update not Provided">
      <formula>NOT(ISERROR(SEARCH("Update not Provided",G71)))</formula>
    </cfRule>
  </conditionalFormatting>
  <conditionalFormatting sqref="G72:G73">
    <cfRule type="containsText" dxfId="1838" priority="1804" operator="containsText" text="On track to be achieved">
      <formula>NOT(ISERROR(SEARCH("On track to be achieved",G72)))</formula>
    </cfRule>
    <cfRule type="containsText" dxfId="1837" priority="1805" operator="containsText" text="Deferred">
      <formula>NOT(ISERROR(SEARCH("Deferred",G72)))</formula>
    </cfRule>
    <cfRule type="containsText" dxfId="1836" priority="1806" operator="containsText" text="Deleted">
      <formula>NOT(ISERROR(SEARCH("Deleted",G72)))</formula>
    </cfRule>
    <cfRule type="containsText" dxfId="1835" priority="1807" operator="containsText" text="In Danger of Falling Behind Target">
      <formula>NOT(ISERROR(SEARCH("In Danger of Falling Behind Target",G72)))</formula>
    </cfRule>
    <cfRule type="containsText" dxfId="1834" priority="1808" operator="containsText" text="Not yet due">
      <formula>NOT(ISERROR(SEARCH("Not yet due",G72)))</formula>
    </cfRule>
    <cfRule type="containsText" dxfId="1833" priority="1809" operator="containsText" text="Update not Provided">
      <formula>NOT(ISERROR(SEARCH("Update not Provided",G72)))</formula>
    </cfRule>
    <cfRule type="containsText" dxfId="1832" priority="1810" operator="containsText" text="Not yet due">
      <formula>NOT(ISERROR(SEARCH("Not yet due",G72)))</formula>
    </cfRule>
    <cfRule type="containsText" dxfId="1831" priority="1811" operator="containsText" text="Completed Behind Schedule">
      <formula>NOT(ISERROR(SEARCH("Completed Behind Schedule",G72)))</formula>
    </cfRule>
    <cfRule type="containsText" dxfId="1830" priority="1812" operator="containsText" text="Off Target">
      <formula>NOT(ISERROR(SEARCH("Off Target",G72)))</formula>
    </cfRule>
    <cfRule type="containsText" dxfId="1829" priority="1813" operator="containsText" text="On Track to be Achieved">
      <formula>NOT(ISERROR(SEARCH("On Track to be Achieved",G72)))</formula>
    </cfRule>
    <cfRule type="containsText" dxfId="1828" priority="1814" operator="containsText" text="Fully Achieved">
      <formula>NOT(ISERROR(SEARCH("Fully Achieved",G72)))</formula>
    </cfRule>
    <cfRule type="containsText" dxfId="1827" priority="1815" operator="containsText" text="Not yet due">
      <formula>NOT(ISERROR(SEARCH("Not yet due",G72)))</formula>
    </cfRule>
    <cfRule type="containsText" dxfId="1826" priority="1816" operator="containsText" text="Not Yet Due">
      <formula>NOT(ISERROR(SEARCH("Not Yet Due",G72)))</formula>
    </cfRule>
    <cfRule type="containsText" dxfId="1825" priority="1817" operator="containsText" text="Deferred">
      <formula>NOT(ISERROR(SEARCH("Deferred",G72)))</formula>
    </cfRule>
    <cfRule type="containsText" dxfId="1824" priority="1818" operator="containsText" text="Deleted">
      <formula>NOT(ISERROR(SEARCH("Deleted",G72)))</formula>
    </cfRule>
    <cfRule type="containsText" dxfId="1823" priority="1819" operator="containsText" text="In Danger of Falling Behind Target">
      <formula>NOT(ISERROR(SEARCH("In Danger of Falling Behind Target",G72)))</formula>
    </cfRule>
    <cfRule type="containsText" dxfId="1822" priority="1820" operator="containsText" text="Not yet due">
      <formula>NOT(ISERROR(SEARCH("Not yet due",G72)))</formula>
    </cfRule>
    <cfRule type="containsText" dxfId="1821" priority="1821" operator="containsText" text="Completed Behind Schedule">
      <formula>NOT(ISERROR(SEARCH("Completed Behind Schedule",G72)))</formula>
    </cfRule>
    <cfRule type="containsText" dxfId="1820" priority="1822" operator="containsText" text="Off Target">
      <formula>NOT(ISERROR(SEARCH("Off Target",G72)))</formula>
    </cfRule>
    <cfRule type="containsText" dxfId="1819" priority="1823" operator="containsText" text="In Danger of Falling Behind Target">
      <formula>NOT(ISERROR(SEARCH("In Danger of Falling Behind Target",G72)))</formula>
    </cfRule>
    <cfRule type="containsText" dxfId="1818" priority="1824" operator="containsText" text="On Track to be Achieved">
      <formula>NOT(ISERROR(SEARCH("On Track to be Achieved",G72)))</formula>
    </cfRule>
    <cfRule type="containsText" dxfId="1817" priority="1825" operator="containsText" text="Fully Achieved">
      <formula>NOT(ISERROR(SEARCH("Fully Achieved",G72)))</formula>
    </cfRule>
    <cfRule type="containsText" dxfId="1816" priority="1826" operator="containsText" text="Update not Provided">
      <formula>NOT(ISERROR(SEARCH("Update not Provided",G72)))</formula>
    </cfRule>
    <cfRule type="containsText" dxfId="1815" priority="1827" operator="containsText" text="Not yet due">
      <formula>NOT(ISERROR(SEARCH("Not yet due",G72)))</formula>
    </cfRule>
    <cfRule type="containsText" dxfId="1814" priority="1828" operator="containsText" text="Completed Behind Schedule">
      <formula>NOT(ISERROR(SEARCH("Completed Behind Schedule",G72)))</formula>
    </cfRule>
    <cfRule type="containsText" dxfId="1813" priority="1829" operator="containsText" text="Off Target">
      <formula>NOT(ISERROR(SEARCH("Off Target",G72)))</formula>
    </cfRule>
    <cfRule type="containsText" dxfId="1812" priority="1830" operator="containsText" text="In Danger of Falling Behind Target">
      <formula>NOT(ISERROR(SEARCH("In Danger of Falling Behind Target",G72)))</formula>
    </cfRule>
    <cfRule type="containsText" dxfId="1811" priority="1831" operator="containsText" text="On Track to be Achieved">
      <formula>NOT(ISERROR(SEARCH("On Track to be Achieved",G72)))</formula>
    </cfRule>
    <cfRule type="containsText" dxfId="1810" priority="1832" operator="containsText" text="Fully Achieved">
      <formula>NOT(ISERROR(SEARCH("Fully Achieved",G72)))</formula>
    </cfRule>
    <cfRule type="containsText" dxfId="1809" priority="1833" operator="containsText" text="Fully Achieved">
      <formula>NOT(ISERROR(SEARCH("Fully Achieved",G72)))</formula>
    </cfRule>
    <cfRule type="containsText" dxfId="1808" priority="1834" operator="containsText" text="Fully Achieved">
      <formula>NOT(ISERROR(SEARCH("Fully Achieved",G72)))</formula>
    </cfRule>
    <cfRule type="containsText" dxfId="1807" priority="1835" operator="containsText" text="Deferred">
      <formula>NOT(ISERROR(SEARCH("Deferred",G72)))</formula>
    </cfRule>
    <cfRule type="containsText" dxfId="1806" priority="1836" operator="containsText" text="Deleted">
      <formula>NOT(ISERROR(SEARCH("Deleted",G72)))</formula>
    </cfRule>
    <cfRule type="containsText" dxfId="1805" priority="1837" operator="containsText" text="In Danger of Falling Behind Target">
      <formula>NOT(ISERROR(SEARCH("In Danger of Falling Behind Target",G72)))</formula>
    </cfRule>
    <cfRule type="containsText" dxfId="1804" priority="1838" operator="containsText" text="Not yet due">
      <formula>NOT(ISERROR(SEARCH("Not yet due",G72)))</formula>
    </cfRule>
    <cfRule type="containsText" dxfId="1803" priority="1839" operator="containsText" text="Update not Provided">
      <formula>NOT(ISERROR(SEARCH("Update not Provided",G72)))</formula>
    </cfRule>
  </conditionalFormatting>
  <conditionalFormatting sqref="G72:G73">
    <cfRule type="containsText" dxfId="1802" priority="1768" operator="containsText" text="On track to be achieved">
      <formula>NOT(ISERROR(SEARCH("On track to be achieved",G72)))</formula>
    </cfRule>
    <cfRule type="containsText" dxfId="1801" priority="1769" operator="containsText" text="Deferred">
      <formula>NOT(ISERROR(SEARCH("Deferred",G72)))</formula>
    </cfRule>
    <cfRule type="containsText" dxfId="1800" priority="1770" operator="containsText" text="Deleted">
      <formula>NOT(ISERROR(SEARCH("Deleted",G72)))</formula>
    </cfRule>
    <cfRule type="containsText" dxfId="1799" priority="1771" operator="containsText" text="In Danger of Falling Behind Target">
      <formula>NOT(ISERROR(SEARCH("In Danger of Falling Behind Target",G72)))</formula>
    </cfRule>
    <cfRule type="containsText" dxfId="1798" priority="1772" operator="containsText" text="Not yet due">
      <formula>NOT(ISERROR(SEARCH("Not yet due",G72)))</formula>
    </cfRule>
    <cfRule type="containsText" dxfId="1797" priority="1773" operator="containsText" text="Update not Provided">
      <formula>NOT(ISERROR(SEARCH("Update not Provided",G72)))</formula>
    </cfRule>
    <cfRule type="containsText" dxfId="1796" priority="1774" operator="containsText" text="Not yet due">
      <formula>NOT(ISERROR(SEARCH("Not yet due",G72)))</formula>
    </cfRule>
    <cfRule type="containsText" dxfId="1795" priority="1775" operator="containsText" text="Completed Behind Schedule">
      <formula>NOT(ISERROR(SEARCH("Completed Behind Schedule",G72)))</formula>
    </cfRule>
    <cfRule type="containsText" dxfId="1794" priority="1776" operator="containsText" text="Off Target">
      <formula>NOT(ISERROR(SEARCH("Off Target",G72)))</formula>
    </cfRule>
    <cfRule type="containsText" dxfId="1793" priority="1777" operator="containsText" text="On Track to be Achieved">
      <formula>NOT(ISERROR(SEARCH("On Track to be Achieved",G72)))</formula>
    </cfRule>
    <cfRule type="containsText" dxfId="1792" priority="1778" operator="containsText" text="Fully Achieved">
      <formula>NOT(ISERROR(SEARCH("Fully Achieved",G72)))</formula>
    </cfRule>
    <cfRule type="containsText" dxfId="1791" priority="1779" operator="containsText" text="Not yet due">
      <formula>NOT(ISERROR(SEARCH("Not yet due",G72)))</formula>
    </cfRule>
    <cfRule type="containsText" dxfId="1790" priority="1780" operator="containsText" text="Not Yet Due">
      <formula>NOT(ISERROR(SEARCH("Not Yet Due",G72)))</formula>
    </cfRule>
    <cfRule type="containsText" dxfId="1789" priority="1781" operator="containsText" text="Deferred">
      <formula>NOT(ISERROR(SEARCH("Deferred",G72)))</formula>
    </cfRule>
    <cfRule type="containsText" dxfId="1788" priority="1782" operator="containsText" text="Deleted">
      <formula>NOT(ISERROR(SEARCH("Deleted",G72)))</formula>
    </cfRule>
    <cfRule type="containsText" dxfId="1787" priority="1783" operator="containsText" text="In Danger of Falling Behind Target">
      <formula>NOT(ISERROR(SEARCH("In Danger of Falling Behind Target",G72)))</formula>
    </cfRule>
    <cfRule type="containsText" dxfId="1786" priority="1784" operator="containsText" text="Not yet due">
      <formula>NOT(ISERROR(SEARCH("Not yet due",G72)))</formula>
    </cfRule>
    <cfRule type="containsText" dxfId="1785" priority="1785" operator="containsText" text="Completed Behind Schedule">
      <formula>NOT(ISERROR(SEARCH("Completed Behind Schedule",G72)))</formula>
    </cfRule>
    <cfRule type="containsText" dxfId="1784" priority="1786" operator="containsText" text="Off Target">
      <formula>NOT(ISERROR(SEARCH("Off Target",G72)))</formula>
    </cfRule>
    <cfRule type="containsText" dxfId="1783" priority="1787" operator="containsText" text="In Danger of Falling Behind Target">
      <formula>NOT(ISERROR(SEARCH("In Danger of Falling Behind Target",G72)))</formula>
    </cfRule>
    <cfRule type="containsText" dxfId="1782" priority="1788" operator="containsText" text="On Track to be Achieved">
      <formula>NOT(ISERROR(SEARCH("On Track to be Achieved",G72)))</formula>
    </cfRule>
    <cfRule type="containsText" dxfId="1781" priority="1789" operator="containsText" text="Fully Achieved">
      <formula>NOT(ISERROR(SEARCH("Fully Achieved",G72)))</formula>
    </cfRule>
    <cfRule type="containsText" dxfId="1780" priority="1790" operator="containsText" text="Update not Provided">
      <formula>NOT(ISERROR(SEARCH("Update not Provided",G72)))</formula>
    </cfRule>
    <cfRule type="containsText" dxfId="1779" priority="1791" operator="containsText" text="Not yet due">
      <formula>NOT(ISERROR(SEARCH("Not yet due",G72)))</formula>
    </cfRule>
    <cfRule type="containsText" dxfId="1778" priority="1792" operator="containsText" text="Completed Behind Schedule">
      <formula>NOT(ISERROR(SEARCH("Completed Behind Schedule",G72)))</formula>
    </cfRule>
    <cfRule type="containsText" dxfId="1777" priority="1793" operator="containsText" text="Off Target">
      <formula>NOT(ISERROR(SEARCH("Off Target",G72)))</formula>
    </cfRule>
    <cfRule type="containsText" dxfId="1776" priority="1794" operator="containsText" text="In Danger of Falling Behind Target">
      <formula>NOT(ISERROR(SEARCH("In Danger of Falling Behind Target",G72)))</formula>
    </cfRule>
    <cfRule type="containsText" dxfId="1775" priority="1795" operator="containsText" text="On Track to be Achieved">
      <formula>NOT(ISERROR(SEARCH("On Track to be Achieved",G72)))</formula>
    </cfRule>
    <cfRule type="containsText" dxfId="1774" priority="1796" operator="containsText" text="Fully Achieved">
      <formula>NOT(ISERROR(SEARCH("Fully Achieved",G72)))</formula>
    </cfRule>
    <cfRule type="containsText" dxfId="1773" priority="1797" operator="containsText" text="Fully Achieved">
      <formula>NOT(ISERROR(SEARCH("Fully Achieved",G72)))</formula>
    </cfRule>
    <cfRule type="containsText" dxfId="1772" priority="1798" operator="containsText" text="Fully Achieved">
      <formula>NOT(ISERROR(SEARCH("Fully Achieved",G72)))</formula>
    </cfRule>
    <cfRule type="containsText" dxfId="1771" priority="1799" operator="containsText" text="Deferred">
      <formula>NOT(ISERROR(SEARCH("Deferred",G72)))</formula>
    </cfRule>
    <cfRule type="containsText" dxfId="1770" priority="1800" operator="containsText" text="Deleted">
      <formula>NOT(ISERROR(SEARCH("Deleted",G72)))</formula>
    </cfRule>
    <cfRule type="containsText" dxfId="1769" priority="1801" operator="containsText" text="In Danger of Falling Behind Target">
      <formula>NOT(ISERROR(SEARCH("In Danger of Falling Behind Target",G72)))</formula>
    </cfRule>
    <cfRule type="containsText" dxfId="1768" priority="1802" operator="containsText" text="Not yet due">
      <formula>NOT(ISERROR(SEARCH("Not yet due",G72)))</formula>
    </cfRule>
    <cfRule type="containsText" dxfId="1767" priority="1803" operator="containsText" text="Update not Provided">
      <formula>NOT(ISERROR(SEARCH("Update not Provided",G72)))</formula>
    </cfRule>
  </conditionalFormatting>
  <conditionalFormatting sqref="G72:G73">
    <cfRule type="containsText" dxfId="1766" priority="1732" operator="containsText" text="On track to be achieved">
      <formula>NOT(ISERROR(SEARCH("On track to be achieved",G72)))</formula>
    </cfRule>
    <cfRule type="containsText" dxfId="1765" priority="1733" operator="containsText" text="Deferred">
      <formula>NOT(ISERROR(SEARCH("Deferred",G72)))</formula>
    </cfRule>
    <cfRule type="containsText" dxfId="1764" priority="1734" operator="containsText" text="Deleted">
      <formula>NOT(ISERROR(SEARCH("Deleted",G72)))</formula>
    </cfRule>
    <cfRule type="containsText" dxfId="1763" priority="1735" operator="containsText" text="In Danger of Falling Behind Target">
      <formula>NOT(ISERROR(SEARCH("In Danger of Falling Behind Target",G72)))</formula>
    </cfRule>
    <cfRule type="containsText" dxfId="1762" priority="1736" operator="containsText" text="Not yet due">
      <formula>NOT(ISERROR(SEARCH("Not yet due",G72)))</formula>
    </cfRule>
    <cfRule type="containsText" dxfId="1761" priority="1737" operator="containsText" text="Update not Provided">
      <formula>NOT(ISERROR(SEARCH("Update not Provided",G72)))</formula>
    </cfRule>
    <cfRule type="containsText" dxfId="1760" priority="1738" operator="containsText" text="Not yet due">
      <formula>NOT(ISERROR(SEARCH("Not yet due",G72)))</formula>
    </cfRule>
    <cfRule type="containsText" dxfId="1759" priority="1739" operator="containsText" text="Completed Behind Schedule">
      <formula>NOT(ISERROR(SEARCH("Completed Behind Schedule",G72)))</formula>
    </cfRule>
    <cfRule type="containsText" dxfId="1758" priority="1740" operator="containsText" text="Off Target">
      <formula>NOT(ISERROR(SEARCH("Off Target",G72)))</formula>
    </cfRule>
    <cfRule type="containsText" dxfId="1757" priority="1741" operator="containsText" text="On Track to be Achieved">
      <formula>NOT(ISERROR(SEARCH("On Track to be Achieved",G72)))</formula>
    </cfRule>
    <cfRule type="containsText" dxfId="1756" priority="1742" operator="containsText" text="Fully Achieved">
      <formula>NOT(ISERROR(SEARCH("Fully Achieved",G72)))</formula>
    </cfRule>
    <cfRule type="containsText" dxfId="1755" priority="1743" operator="containsText" text="Not yet due">
      <formula>NOT(ISERROR(SEARCH("Not yet due",G72)))</formula>
    </cfRule>
    <cfRule type="containsText" dxfId="1754" priority="1744" operator="containsText" text="Not Yet Due">
      <formula>NOT(ISERROR(SEARCH("Not Yet Due",G72)))</formula>
    </cfRule>
    <cfRule type="containsText" dxfId="1753" priority="1745" operator="containsText" text="Deferred">
      <formula>NOT(ISERROR(SEARCH("Deferred",G72)))</formula>
    </cfRule>
    <cfRule type="containsText" dxfId="1752" priority="1746" operator="containsText" text="Deleted">
      <formula>NOT(ISERROR(SEARCH("Deleted",G72)))</formula>
    </cfRule>
    <cfRule type="containsText" dxfId="1751" priority="1747" operator="containsText" text="In Danger of Falling Behind Target">
      <formula>NOT(ISERROR(SEARCH("In Danger of Falling Behind Target",G72)))</formula>
    </cfRule>
    <cfRule type="containsText" dxfId="1750" priority="1748" operator="containsText" text="Not yet due">
      <formula>NOT(ISERROR(SEARCH("Not yet due",G72)))</formula>
    </cfRule>
    <cfRule type="containsText" dxfId="1749" priority="1749" operator="containsText" text="Completed Behind Schedule">
      <formula>NOT(ISERROR(SEARCH("Completed Behind Schedule",G72)))</formula>
    </cfRule>
    <cfRule type="containsText" dxfId="1748" priority="1750" operator="containsText" text="Off Target">
      <formula>NOT(ISERROR(SEARCH("Off Target",G72)))</formula>
    </cfRule>
    <cfRule type="containsText" dxfId="1747" priority="1751" operator="containsText" text="In Danger of Falling Behind Target">
      <formula>NOT(ISERROR(SEARCH("In Danger of Falling Behind Target",G72)))</formula>
    </cfRule>
    <cfRule type="containsText" dxfId="1746" priority="1752" operator="containsText" text="On Track to be Achieved">
      <formula>NOT(ISERROR(SEARCH("On Track to be Achieved",G72)))</formula>
    </cfRule>
    <cfRule type="containsText" dxfId="1745" priority="1753" operator="containsText" text="Fully Achieved">
      <formula>NOT(ISERROR(SEARCH("Fully Achieved",G72)))</formula>
    </cfRule>
    <cfRule type="containsText" dxfId="1744" priority="1754" operator="containsText" text="Update not Provided">
      <formula>NOT(ISERROR(SEARCH("Update not Provided",G72)))</formula>
    </cfRule>
    <cfRule type="containsText" dxfId="1743" priority="1755" operator="containsText" text="Not yet due">
      <formula>NOT(ISERROR(SEARCH("Not yet due",G72)))</formula>
    </cfRule>
    <cfRule type="containsText" dxfId="1742" priority="1756" operator="containsText" text="Completed Behind Schedule">
      <formula>NOT(ISERROR(SEARCH("Completed Behind Schedule",G72)))</formula>
    </cfRule>
    <cfRule type="containsText" dxfId="1741" priority="1757" operator="containsText" text="Off Target">
      <formula>NOT(ISERROR(SEARCH("Off Target",G72)))</formula>
    </cfRule>
    <cfRule type="containsText" dxfId="1740" priority="1758" operator="containsText" text="In Danger of Falling Behind Target">
      <formula>NOT(ISERROR(SEARCH("In Danger of Falling Behind Target",G72)))</formula>
    </cfRule>
    <cfRule type="containsText" dxfId="1739" priority="1759" operator="containsText" text="On Track to be Achieved">
      <formula>NOT(ISERROR(SEARCH("On Track to be Achieved",G72)))</formula>
    </cfRule>
    <cfRule type="containsText" dxfId="1738" priority="1760" operator="containsText" text="Fully Achieved">
      <formula>NOT(ISERROR(SEARCH("Fully Achieved",G72)))</formula>
    </cfRule>
    <cfRule type="containsText" dxfId="1737" priority="1761" operator="containsText" text="Fully Achieved">
      <formula>NOT(ISERROR(SEARCH("Fully Achieved",G72)))</formula>
    </cfRule>
    <cfRule type="containsText" dxfId="1736" priority="1762" operator="containsText" text="Fully Achieved">
      <formula>NOT(ISERROR(SEARCH("Fully Achieved",G72)))</formula>
    </cfRule>
    <cfRule type="containsText" dxfId="1735" priority="1763" operator="containsText" text="Deferred">
      <formula>NOT(ISERROR(SEARCH("Deferred",G72)))</formula>
    </cfRule>
    <cfRule type="containsText" dxfId="1734" priority="1764" operator="containsText" text="Deleted">
      <formula>NOT(ISERROR(SEARCH("Deleted",G72)))</formula>
    </cfRule>
    <cfRule type="containsText" dxfId="1733" priority="1765" operator="containsText" text="In Danger of Falling Behind Target">
      <formula>NOT(ISERROR(SEARCH("In Danger of Falling Behind Target",G72)))</formula>
    </cfRule>
    <cfRule type="containsText" dxfId="1732" priority="1766" operator="containsText" text="Not yet due">
      <formula>NOT(ISERROR(SEARCH("Not yet due",G72)))</formula>
    </cfRule>
    <cfRule type="containsText" dxfId="1731" priority="1767" operator="containsText" text="Update not Provided">
      <formula>NOT(ISERROR(SEARCH("Update not Provided",G72)))</formula>
    </cfRule>
  </conditionalFormatting>
  <conditionalFormatting sqref="G74:G75">
    <cfRule type="containsText" dxfId="1730" priority="1696" operator="containsText" text="On track to be achieved">
      <formula>NOT(ISERROR(SEARCH("On track to be achieved",G74)))</formula>
    </cfRule>
    <cfRule type="containsText" dxfId="1729" priority="1697" operator="containsText" text="Deferred">
      <formula>NOT(ISERROR(SEARCH("Deferred",G74)))</formula>
    </cfRule>
    <cfRule type="containsText" dxfId="1728" priority="1698" operator="containsText" text="Deleted">
      <formula>NOT(ISERROR(SEARCH("Deleted",G74)))</formula>
    </cfRule>
    <cfRule type="containsText" dxfId="1727" priority="1699" operator="containsText" text="In Danger of Falling Behind Target">
      <formula>NOT(ISERROR(SEARCH("In Danger of Falling Behind Target",G74)))</formula>
    </cfRule>
    <cfRule type="containsText" dxfId="1726" priority="1700" operator="containsText" text="Not yet due">
      <formula>NOT(ISERROR(SEARCH("Not yet due",G74)))</formula>
    </cfRule>
    <cfRule type="containsText" dxfId="1725" priority="1701" operator="containsText" text="Update not Provided">
      <formula>NOT(ISERROR(SEARCH("Update not Provided",G74)))</formula>
    </cfRule>
    <cfRule type="containsText" dxfId="1724" priority="1702" operator="containsText" text="Not yet due">
      <formula>NOT(ISERROR(SEARCH("Not yet due",G74)))</formula>
    </cfRule>
    <cfRule type="containsText" dxfId="1723" priority="1703" operator="containsText" text="Completed Behind Schedule">
      <formula>NOT(ISERROR(SEARCH("Completed Behind Schedule",G74)))</formula>
    </cfRule>
    <cfRule type="containsText" dxfId="1722" priority="1704" operator="containsText" text="Off Target">
      <formula>NOT(ISERROR(SEARCH("Off Target",G74)))</formula>
    </cfRule>
    <cfRule type="containsText" dxfId="1721" priority="1705" operator="containsText" text="On Track to be Achieved">
      <formula>NOT(ISERROR(SEARCH("On Track to be Achieved",G74)))</formula>
    </cfRule>
    <cfRule type="containsText" dxfId="1720" priority="1706" operator="containsText" text="Fully Achieved">
      <formula>NOT(ISERROR(SEARCH("Fully Achieved",G74)))</formula>
    </cfRule>
    <cfRule type="containsText" dxfId="1719" priority="1707" operator="containsText" text="Not yet due">
      <formula>NOT(ISERROR(SEARCH("Not yet due",G74)))</formula>
    </cfRule>
    <cfRule type="containsText" dxfId="1718" priority="1708" operator="containsText" text="Not Yet Due">
      <formula>NOT(ISERROR(SEARCH("Not Yet Due",G74)))</formula>
    </cfRule>
    <cfRule type="containsText" dxfId="1717" priority="1709" operator="containsText" text="Deferred">
      <formula>NOT(ISERROR(SEARCH("Deferred",G74)))</formula>
    </cfRule>
    <cfRule type="containsText" dxfId="1716" priority="1710" operator="containsText" text="Deleted">
      <formula>NOT(ISERROR(SEARCH("Deleted",G74)))</formula>
    </cfRule>
    <cfRule type="containsText" dxfId="1715" priority="1711" operator="containsText" text="In Danger of Falling Behind Target">
      <formula>NOT(ISERROR(SEARCH("In Danger of Falling Behind Target",G74)))</formula>
    </cfRule>
    <cfRule type="containsText" dxfId="1714" priority="1712" operator="containsText" text="Not yet due">
      <formula>NOT(ISERROR(SEARCH("Not yet due",G74)))</formula>
    </cfRule>
    <cfRule type="containsText" dxfId="1713" priority="1713" operator="containsText" text="Completed Behind Schedule">
      <formula>NOT(ISERROR(SEARCH("Completed Behind Schedule",G74)))</formula>
    </cfRule>
    <cfRule type="containsText" dxfId="1712" priority="1714" operator="containsText" text="Off Target">
      <formula>NOT(ISERROR(SEARCH("Off Target",G74)))</formula>
    </cfRule>
    <cfRule type="containsText" dxfId="1711" priority="1715" operator="containsText" text="In Danger of Falling Behind Target">
      <formula>NOT(ISERROR(SEARCH("In Danger of Falling Behind Target",G74)))</formula>
    </cfRule>
    <cfRule type="containsText" dxfId="1710" priority="1716" operator="containsText" text="On Track to be Achieved">
      <formula>NOT(ISERROR(SEARCH("On Track to be Achieved",G74)))</formula>
    </cfRule>
    <cfRule type="containsText" dxfId="1709" priority="1717" operator="containsText" text="Fully Achieved">
      <formula>NOT(ISERROR(SEARCH("Fully Achieved",G74)))</formula>
    </cfRule>
    <cfRule type="containsText" dxfId="1708" priority="1718" operator="containsText" text="Update not Provided">
      <formula>NOT(ISERROR(SEARCH("Update not Provided",G74)))</formula>
    </cfRule>
    <cfRule type="containsText" dxfId="1707" priority="1719" operator="containsText" text="Not yet due">
      <formula>NOT(ISERROR(SEARCH("Not yet due",G74)))</formula>
    </cfRule>
    <cfRule type="containsText" dxfId="1706" priority="1720" operator="containsText" text="Completed Behind Schedule">
      <formula>NOT(ISERROR(SEARCH("Completed Behind Schedule",G74)))</formula>
    </cfRule>
    <cfRule type="containsText" dxfId="1705" priority="1721" operator="containsText" text="Off Target">
      <formula>NOT(ISERROR(SEARCH("Off Target",G74)))</formula>
    </cfRule>
    <cfRule type="containsText" dxfId="1704" priority="1722" operator="containsText" text="In Danger of Falling Behind Target">
      <formula>NOT(ISERROR(SEARCH("In Danger of Falling Behind Target",G74)))</formula>
    </cfRule>
    <cfRule type="containsText" dxfId="1703" priority="1723" operator="containsText" text="On Track to be Achieved">
      <formula>NOT(ISERROR(SEARCH("On Track to be Achieved",G74)))</formula>
    </cfRule>
    <cfRule type="containsText" dxfId="1702" priority="1724" operator="containsText" text="Fully Achieved">
      <formula>NOT(ISERROR(SEARCH("Fully Achieved",G74)))</formula>
    </cfRule>
    <cfRule type="containsText" dxfId="1701" priority="1725" operator="containsText" text="Fully Achieved">
      <formula>NOT(ISERROR(SEARCH("Fully Achieved",G74)))</formula>
    </cfRule>
    <cfRule type="containsText" dxfId="1700" priority="1726" operator="containsText" text="Fully Achieved">
      <formula>NOT(ISERROR(SEARCH("Fully Achieved",G74)))</formula>
    </cfRule>
    <cfRule type="containsText" dxfId="1699" priority="1727" operator="containsText" text="Deferred">
      <formula>NOT(ISERROR(SEARCH("Deferred",G74)))</formula>
    </cfRule>
    <cfRule type="containsText" dxfId="1698" priority="1728" operator="containsText" text="Deleted">
      <formula>NOT(ISERROR(SEARCH("Deleted",G74)))</formula>
    </cfRule>
    <cfRule type="containsText" dxfId="1697" priority="1729" operator="containsText" text="In Danger of Falling Behind Target">
      <formula>NOT(ISERROR(SEARCH("In Danger of Falling Behind Target",G74)))</formula>
    </cfRule>
    <cfRule type="containsText" dxfId="1696" priority="1730" operator="containsText" text="Not yet due">
      <formula>NOT(ISERROR(SEARCH("Not yet due",G74)))</formula>
    </cfRule>
    <cfRule type="containsText" dxfId="1695" priority="1731" operator="containsText" text="Update not Provided">
      <formula>NOT(ISERROR(SEARCH("Update not Provided",G74)))</formula>
    </cfRule>
  </conditionalFormatting>
  <conditionalFormatting sqref="G76">
    <cfRule type="containsText" dxfId="1694" priority="1660" operator="containsText" text="On track to be achieved">
      <formula>NOT(ISERROR(SEARCH("On track to be achieved",G76)))</formula>
    </cfRule>
    <cfRule type="containsText" dxfId="1693" priority="1661" operator="containsText" text="Deferred">
      <formula>NOT(ISERROR(SEARCH("Deferred",G76)))</formula>
    </cfRule>
    <cfRule type="containsText" dxfId="1692" priority="1662" operator="containsText" text="Deleted">
      <formula>NOT(ISERROR(SEARCH("Deleted",G76)))</formula>
    </cfRule>
    <cfRule type="containsText" dxfId="1691" priority="1663" operator="containsText" text="In Danger of Falling Behind Target">
      <formula>NOT(ISERROR(SEARCH("In Danger of Falling Behind Target",G76)))</formula>
    </cfRule>
    <cfRule type="containsText" dxfId="1690" priority="1664" operator="containsText" text="Not yet due">
      <formula>NOT(ISERROR(SEARCH("Not yet due",G76)))</formula>
    </cfRule>
    <cfRule type="containsText" dxfId="1689" priority="1665" operator="containsText" text="Update not Provided">
      <formula>NOT(ISERROR(SEARCH("Update not Provided",G76)))</formula>
    </cfRule>
    <cfRule type="containsText" dxfId="1688" priority="1666" operator="containsText" text="Not yet due">
      <formula>NOT(ISERROR(SEARCH("Not yet due",G76)))</formula>
    </cfRule>
    <cfRule type="containsText" dxfId="1687" priority="1667" operator="containsText" text="Completed Behind Schedule">
      <formula>NOT(ISERROR(SEARCH("Completed Behind Schedule",G76)))</formula>
    </cfRule>
    <cfRule type="containsText" dxfId="1686" priority="1668" operator="containsText" text="Off Target">
      <formula>NOT(ISERROR(SEARCH("Off Target",G76)))</formula>
    </cfRule>
    <cfRule type="containsText" dxfId="1685" priority="1669" operator="containsText" text="On Track to be Achieved">
      <formula>NOT(ISERROR(SEARCH("On Track to be Achieved",G76)))</formula>
    </cfRule>
    <cfRule type="containsText" dxfId="1684" priority="1670" operator="containsText" text="Fully Achieved">
      <formula>NOT(ISERROR(SEARCH("Fully Achieved",G76)))</formula>
    </cfRule>
    <cfRule type="containsText" dxfId="1683" priority="1671" operator="containsText" text="Not yet due">
      <formula>NOT(ISERROR(SEARCH("Not yet due",G76)))</formula>
    </cfRule>
    <cfRule type="containsText" dxfId="1682" priority="1672" operator="containsText" text="Not Yet Due">
      <formula>NOT(ISERROR(SEARCH("Not Yet Due",G76)))</formula>
    </cfRule>
    <cfRule type="containsText" dxfId="1681" priority="1673" operator="containsText" text="Deferred">
      <formula>NOT(ISERROR(SEARCH("Deferred",G76)))</formula>
    </cfRule>
    <cfRule type="containsText" dxfId="1680" priority="1674" operator="containsText" text="Deleted">
      <formula>NOT(ISERROR(SEARCH("Deleted",G76)))</formula>
    </cfRule>
    <cfRule type="containsText" dxfId="1679" priority="1675" operator="containsText" text="In Danger of Falling Behind Target">
      <formula>NOT(ISERROR(SEARCH("In Danger of Falling Behind Target",G76)))</formula>
    </cfRule>
    <cfRule type="containsText" dxfId="1678" priority="1676" operator="containsText" text="Not yet due">
      <formula>NOT(ISERROR(SEARCH("Not yet due",G76)))</formula>
    </cfRule>
    <cfRule type="containsText" dxfId="1677" priority="1677" operator="containsText" text="Completed Behind Schedule">
      <formula>NOT(ISERROR(SEARCH("Completed Behind Schedule",G76)))</formula>
    </cfRule>
    <cfRule type="containsText" dxfId="1676" priority="1678" operator="containsText" text="Off Target">
      <formula>NOT(ISERROR(SEARCH("Off Target",G76)))</formula>
    </cfRule>
    <cfRule type="containsText" dxfId="1675" priority="1679" operator="containsText" text="In Danger of Falling Behind Target">
      <formula>NOT(ISERROR(SEARCH("In Danger of Falling Behind Target",G76)))</formula>
    </cfRule>
    <cfRule type="containsText" dxfId="1674" priority="1680" operator="containsText" text="On Track to be Achieved">
      <formula>NOT(ISERROR(SEARCH("On Track to be Achieved",G76)))</formula>
    </cfRule>
    <cfRule type="containsText" dxfId="1673" priority="1681" operator="containsText" text="Fully Achieved">
      <formula>NOT(ISERROR(SEARCH("Fully Achieved",G76)))</formula>
    </cfRule>
    <cfRule type="containsText" dxfId="1672" priority="1682" operator="containsText" text="Update not Provided">
      <formula>NOT(ISERROR(SEARCH("Update not Provided",G76)))</formula>
    </cfRule>
    <cfRule type="containsText" dxfId="1671" priority="1683" operator="containsText" text="Not yet due">
      <formula>NOT(ISERROR(SEARCH("Not yet due",G76)))</formula>
    </cfRule>
    <cfRule type="containsText" dxfId="1670" priority="1684" operator="containsText" text="Completed Behind Schedule">
      <formula>NOT(ISERROR(SEARCH("Completed Behind Schedule",G76)))</formula>
    </cfRule>
    <cfRule type="containsText" dxfId="1669" priority="1685" operator="containsText" text="Off Target">
      <formula>NOT(ISERROR(SEARCH("Off Target",G76)))</formula>
    </cfRule>
    <cfRule type="containsText" dxfId="1668" priority="1686" operator="containsText" text="In Danger of Falling Behind Target">
      <formula>NOT(ISERROR(SEARCH("In Danger of Falling Behind Target",G76)))</formula>
    </cfRule>
    <cfRule type="containsText" dxfId="1667" priority="1687" operator="containsText" text="On Track to be Achieved">
      <formula>NOT(ISERROR(SEARCH("On Track to be Achieved",G76)))</formula>
    </cfRule>
    <cfRule type="containsText" dxfId="1666" priority="1688" operator="containsText" text="Fully Achieved">
      <formula>NOT(ISERROR(SEARCH("Fully Achieved",G76)))</formula>
    </cfRule>
    <cfRule type="containsText" dxfId="1665" priority="1689" operator="containsText" text="Fully Achieved">
      <formula>NOT(ISERROR(SEARCH("Fully Achieved",G76)))</formula>
    </cfRule>
    <cfRule type="containsText" dxfId="1664" priority="1690" operator="containsText" text="Fully Achieved">
      <formula>NOT(ISERROR(SEARCH("Fully Achieved",G76)))</formula>
    </cfRule>
    <cfRule type="containsText" dxfId="1663" priority="1691" operator="containsText" text="Deferred">
      <formula>NOT(ISERROR(SEARCH("Deferred",G76)))</formula>
    </cfRule>
    <cfRule type="containsText" dxfId="1662" priority="1692" operator="containsText" text="Deleted">
      <formula>NOT(ISERROR(SEARCH("Deleted",G76)))</formula>
    </cfRule>
    <cfRule type="containsText" dxfId="1661" priority="1693" operator="containsText" text="In Danger of Falling Behind Target">
      <formula>NOT(ISERROR(SEARCH("In Danger of Falling Behind Target",G76)))</formula>
    </cfRule>
    <cfRule type="containsText" dxfId="1660" priority="1694" operator="containsText" text="Not yet due">
      <formula>NOT(ISERROR(SEARCH("Not yet due",G76)))</formula>
    </cfRule>
    <cfRule type="containsText" dxfId="1659" priority="1695" operator="containsText" text="Update not Provided">
      <formula>NOT(ISERROR(SEARCH("Update not Provided",G76)))</formula>
    </cfRule>
  </conditionalFormatting>
  <conditionalFormatting sqref="G76">
    <cfRule type="containsText" dxfId="1658" priority="1624" operator="containsText" text="On track to be achieved">
      <formula>NOT(ISERROR(SEARCH("On track to be achieved",G76)))</formula>
    </cfRule>
    <cfRule type="containsText" dxfId="1657" priority="1625" operator="containsText" text="Deferred">
      <formula>NOT(ISERROR(SEARCH("Deferred",G76)))</formula>
    </cfRule>
    <cfRule type="containsText" dxfId="1656" priority="1626" operator="containsText" text="Deleted">
      <formula>NOT(ISERROR(SEARCH("Deleted",G76)))</formula>
    </cfRule>
    <cfRule type="containsText" dxfId="1655" priority="1627" operator="containsText" text="In Danger of Falling Behind Target">
      <formula>NOT(ISERROR(SEARCH("In Danger of Falling Behind Target",G76)))</formula>
    </cfRule>
    <cfRule type="containsText" dxfId="1654" priority="1628" operator="containsText" text="Not yet due">
      <formula>NOT(ISERROR(SEARCH("Not yet due",G76)))</formula>
    </cfRule>
    <cfRule type="containsText" dxfId="1653" priority="1629" operator="containsText" text="Update not Provided">
      <formula>NOT(ISERROR(SEARCH("Update not Provided",G76)))</formula>
    </cfRule>
    <cfRule type="containsText" dxfId="1652" priority="1630" operator="containsText" text="Not yet due">
      <formula>NOT(ISERROR(SEARCH("Not yet due",G76)))</formula>
    </cfRule>
    <cfRule type="containsText" dxfId="1651" priority="1631" operator="containsText" text="Completed Behind Schedule">
      <formula>NOT(ISERROR(SEARCH("Completed Behind Schedule",G76)))</formula>
    </cfRule>
    <cfRule type="containsText" dxfId="1650" priority="1632" operator="containsText" text="Off Target">
      <formula>NOT(ISERROR(SEARCH("Off Target",G76)))</formula>
    </cfRule>
    <cfRule type="containsText" dxfId="1649" priority="1633" operator="containsText" text="On Track to be Achieved">
      <formula>NOT(ISERROR(SEARCH("On Track to be Achieved",G76)))</formula>
    </cfRule>
    <cfRule type="containsText" dxfId="1648" priority="1634" operator="containsText" text="Fully Achieved">
      <formula>NOT(ISERROR(SEARCH("Fully Achieved",G76)))</formula>
    </cfRule>
    <cfRule type="containsText" dxfId="1647" priority="1635" operator="containsText" text="Not yet due">
      <formula>NOT(ISERROR(SEARCH("Not yet due",G76)))</formula>
    </cfRule>
    <cfRule type="containsText" dxfId="1646" priority="1636" operator="containsText" text="Not Yet Due">
      <formula>NOT(ISERROR(SEARCH("Not Yet Due",G76)))</formula>
    </cfRule>
    <cfRule type="containsText" dxfId="1645" priority="1637" operator="containsText" text="Deferred">
      <formula>NOT(ISERROR(SEARCH("Deferred",G76)))</formula>
    </cfRule>
    <cfRule type="containsText" dxfId="1644" priority="1638" operator="containsText" text="Deleted">
      <formula>NOT(ISERROR(SEARCH("Deleted",G76)))</formula>
    </cfRule>
    <cfRule type="containsText" dxfId="1643" priority="1639" operator="containsText" text="In Danger of Falling Behind Target">
      <formula>NOT(ISERROR(SEARCH("In Danger of Falling Behind Target",G76)))</formula>
    </cfRule>
    <cfRule type="containsText" dxfId="1642" priority="1640" operator="containsText" text="Not yet due">
      <formula>NOT(ISERROR(SEARCH("Not yet due",G76)))</formula>
    </cfRule>
    <cfRule type="containsText" dxfId="1641" priority="1641" operator="containsText" text="Completed Behind Schedule">
      <formula>NOT(ISERROR(SEARCH("Completed Behind Schedule",G76)))</formula>
    </cfRule>
    <cfRule type="containsText" dxfId="1640" priority="1642" operator="containsText" text="Off Target">
      <formula>NOT(ISERROR(SEARCH("Off Target",G76)))</formula>
    </cfRule>
    <cfRule type="containsText" dxfId="1639" priority="1643" operator="containsText" text="In Danger of Falling Behind Target">
      <formula>NOT(ISERROR(SEARCH("In Danger of Falling Behind Target",G76)))</formula>
    </cfRule>
    <cfRule type="containsText" dxfId="1638" priority="1644" operator="containsText" text="On Track to be Achieved">
      <formula>NOT(ISERROR(SEARCH("On Track to be Achieved",G76)))</formula>
    </cfRule>
    <cfRule type="containsText" dxfId="1637" priority="1645" operator="containsText" text="Fully Achieved">
      <formula>NOT(ISERROR(SEARCH("Fully Achieved",G76)))</formula>
    </cfRule>
    <cfRule type="containsText" dxfId="1636" priority="1646" operator="containsText" text="Update not Provided">
      <formula>NOT(ISERROR(SEARCH("Update not Provided",G76)))</formula>
    </cfRule>
    <cfRule type="containsText" dxfId="1635" priority="1647" operator="containsText" text="Not yet due">
      <formula>NOT(ISERROR(SEARCH("Not yet due",G76)))</formula>
    </cfRule>
    <cfRule type="containsText" dxfId="1634" priority="1648" operator="containsText" text="Completed Behind Schedule">
      <formula>NOT(ISERROR(SEARCH("Completed Behind Schedule",G76)))</formula>
    </cfRule>
    <cfRule type="containsText" dxfId="1633" priority="1649" operator="containsText" text="Off Target">
      <formula>NOT(ISERROR(SEARCH("Off Target",G76)))</formula>
    </cfRule>
    <cfRule type="containsText" dxfId="1632" priority="1650" operator="containsText" text="In Danger of Falling Behind Target">
      <formula>NOT(ISERROR(SEARCH("In Danger of Falling Behind Target",G76)))</formula>
    </cfRule>
    <cfRule type="containsText" dxfId="1631" priority="1651" operator="containsText" text="On Track to be Achieved">
      <formula>NOT(ISERROR(SEARCH("On Track to be Achieved",G76)))</formula>
    </cfRule>
    <cfRule type="containsText" dxfId="1630" priority="1652" operator="containsText" text="Fully Achieved">
      <formula>NOT(ISERROR(SEARCH("Fully Achieved",G76)))</formula>
    </cfRule>
    <cfRule type="containsText" dxfId="1629" priority="1653" operator="containsText" text="Fully Achieved">
      <formula>NOT(ISERROR(SEARCH("Fully Achieved",G76)))</formula>
    </cfRule>
    <cfRule type="containsText" dxfId="1628" priority="1654" operator="containsText" text="Fully Achieved">
      <formula>NOT(ISERROR(SEARCH("Fully Achieved",G76)))</formula>
    </cfRule>
    <cfRule type="containsText" dxfId="1627" priority="1655" operator="containsText" text="Deferred">
      <formula>NOT(ISERROR(SEARCH("Deferred",G76)))</formula>
    </cfRule>
    <cfRule type="containsText" dxfId="1626" priority="1656" operator="containsText" text="Deleted">
      <formula>NOT(ISERROR(SEARCH("Deleted",G76)))</formula>
    </cfRule>
    <cfRule type="containsText" dxfId="1625" priority="1657" operator="containsText" text="In Danger of Falling Behind Target">
      <formula>NOT(ISERROR(SEARCH("In Danger of Falling Behind Target",G76)))</formula>
    </cfRule>
    <cfRule type="containsText" dxfId="1624" priority="1658" operator="containsText" text="Not yet due">
      <formula>NOT(ISERROR(SEARCH("Not yet due",G76)))</formula>
    </cfRule>
    <cfRule type="containsText" dxfId="1623" priority="1659" operator="containsText" text="Update not Provided">
      <formula>NOT(ISERROR(SEARCH("Update not Provided",G76)))</formula>
    </cfRule>
  </conditionalFormatting>
  <conditionalFormatting sqref="G78:G80">
    <cfRule type="containsText" dxfId="1622" priority="1588" operator="containsText" text="On track to be achieved">
      <formula>NOT(ISERROR(SEARCH("On track to be achieved",G78)))</formula>
    </cfRule>
    <cfRule type="containsText" dxfId="1621" priority="1589" operator="containsText" text="Deferred">
      <formula>NOT(ISERROR(SEARCH("Deferred",G78)))</formula>
    </cfRule>
    <cfRule type="containsText" dxfId="1620" priority="1590" operator="containsText" text="Deleted">
      <formula>NOT(ISERROR(SEARCH("Deleted",G78)))</formula>
    </cfRule>
    <cfRule type="containsText" dxfId="1619" priority="1591" operator="containsText" text="In Danger of Falling Behind Target">
      <formula>NOT(ISERROR(SEARCH("In Danger of Falling Behind Target",G78)))</formula>
    </cfRule>
    <cfRule type="containsText" dxfId="1618" priority="1592" operator="containsText" text="Not yet due">
      <formula>NOT(ISERROR(SEARCH("Not yet due",G78)))</formula>
    </cfRule>
    <cfRule type="containsText" dxfId="1617" priority="1593" operator="containsText" text="Update not Provided">
      <formula>NOT(ISERROR(SEARCH("Update not Provided",G78)))</formula>
    </cfRule>
    <cfRule type="containsText" dxfId="1616" priority="1594" operator="containsText" text="Not yet due">
      <formula>NOT(ISERROR(SEARCH("Not yet due",G78)))</formula>
    </cfRule>
    <cfRule type="containsText" dxfId="1615" priority="1595" operator="containsText" text="Completed Behind Schedule">
      <formula>NOT(ISERROR(SEARCH("Completed Behind Schedule",G78)))</formula>
    </cfRule>
    <cfRule type="containsText" dxfId="1614" priority="1596" operator="containsText" text="Off Target">
      <formula>NOT(ISERROR(SEARCH("Off Target",G78)))</formula>
    </cfRule>
    <cfRule type="containsText" dxfId="1613" priority="1597" operator="containsText" text="On Track to be Achieved">
      <formula>NOT(ISERROR(SEARCH("On Track to be Achieved",G78)))</formula>
    </cfRule>
    <cfRule type="containsText" dxfId="1612" priority="1598" operator="containsText" text="Fully Achieved">
      <formula>NOT(ISERROR(SEARCH("Fully Achieved",G78)))</formula>
    </cfRule>
    <cfRule type="containsText" dxfId="1611" priority="1599" operator="containsText" text="Not yet due">
      <formula>NOT(ISERROR(SEARCH("Not yet due",G78)))</formula>
    </cfRule>
    <cfRule type="containsText" dxfId="1610" priority="1600" operator="containsText" text="Not Yet Due">
      <formula>NOT(ISERROR(SEARCH("Not Yet Due",G78)))</formula>
    </cfRule>
    <cfRule type="containsText" dxfId="1609" priority="1601" operator="containsText" text="Deferred">
      <formula>NOT(ISERROR(SEARCH("Deferred",G78)))</formula>
    </cfRule>
    <cfRule type="containsText" dxfId="1608" priority="1602" operator="containsText" text="Deleted">
      <formula>NOT(ISERROR(SEARCH("Deleted",G78)))</formula>
    </cfRule>
    <cfRule type="containsText" dxfId="1607" priority="1603" operator="containsText" text="In Danger of Falling Behind Target">
      <formula>NOT(ISERROR(SEARCH("In Danger of Falling Behind Target",G78)))</formula>
    </cfRule>
    <cfRule type="containsText" dxfId="1606" priority="1604" operator="containsText" text="Not yet due">
      <formula>NOT(ISERROR(SEARCH("Not yet due",G78)))</formula>
    </cfRule>
    <cfRule type="containsText" dxfId="1605" priority="1605" operator="containsText" text="Completed Behind Schedule">
      <formula>NOT(ISERROR(SEARCH("Completed Behind Schedule",G78)))</formula>
    </cfRule>
    <cfRule type="containsText" dxfId="1604" priority="1606" operator="containsText" text="Off Target">
      <formula>NOT(ISERROR(SEARCH("Off Target",G78)))</formula>
    </cfRule>
    <cfRule type="containsText" dxfId="1603" priority="1607" operator="containsText" text="In Danger of Falling Behind Target">
      <formula>NOT(ISERROR(SEARCH("In Danger of Falling Behind Target",G78)))</formula>
    </cfRule>
    <cfRule type="containsText" dxfId="1602" priority="1608" operator="containsText" text="On Track to be Achieved">
      <formula>NOT(ISERROR(SEARCH("On Track to be Achieved",G78)))</formula>
    </cfRule>
    <cfRule type="containsText" dxfId="1601" priority="1609" operator="containsText" text="Fully Achieved">
      <formula>NOT(ISERROR(SEARCH("Fully Achieved",G78)))</formula>
    </cfRule>
    <cfRule type="containsText" dxfId="1600" priority="1610" operator="containsText" text="Update not Provided">
      <formula>NOT(ISERROR(SEARCH("Update not Provided",G78)))</formula>
    </cfRule>
    <cfRule type="containsText" dxfId="1599" priority="1611" operator="containsText" text="Not yet due">
      <formula>NOT(ISERROR(SEARCH("Not yet due",G78)))</formula>
    </cfRule>
    <cfRule type="containsText" dxfId="1598" priority="1612" operator="containsText" text="Completed Behind Schedule">
      <formula>NOT(ISERROR(SEARCH("Completed Behind Schedule",G78)))</formula>
    </cfRule>
    <cfRule type="containsText" dxfId="1597" priority="1613" operator="containsText" text="Off Target">
      <formula>NOT(ISERROR(SEARCH("Off Target",G78)))</formula>
    </cfRule>
    <cfRule type="containsText" dxfId="1596" priority="1614" operator="containsText" text="In Danger of Falling Behind Target">
      <formula>NOT(ISERROR(SEARCH("In Danger of Falling Behind Target",G78)))</formula>
    </cfRule>
    <cfRule type="containsText" dxfId="1595" priority="1615" operator="containsText" text="On Track to be Achieved">
      <formula>NOT(ISERROR(SEARCH("On Track to be Achieved",G78)))</formula>
    </cfRule>
    <cfRule type="containsText" dxfId="1594" priority="1616" operator="containsText" text="Fully Achieved">
      <formula>NOT(ISERROR(SEARCH("Fully Achieved",G78)))</formula>
    </cfRule>
    <cfRule type="containsText" dxfId="1593" priority="1617" operator="containsText" text="Fully Achieved">
      <formula>NOT(ISERROR(SEARCH("Fully Achieved",G78)))</formula>
    </cfRule>
    <cfRule type="containsText" dxfId="1592" priority="1618" operator="containsText" text="Fully Achieved">
      <formula>NOT(ISERROR(SEARCH("Fully Achieved",G78)))</formula>
    </cfRule>
    <cfRule type="containsText" dxfId="1591" priority="1619" operator="containsText" text="Deferred">
      <formula>NOT(ISERROR(SEARCH("Deferred",G78)))</formula>
    </cfRule>
    <cfRule type="containsText" dxfId="1590" priority="1620" operator="containsText" text="Deleted">
      <formula>NOT(ISERROR(SEARCH("Deleted",G78)))</formula>
    </cfRule>
    <cfRule type="containsText" dxfId="1589" priority="1621" operator="containsText" text="In Danger of Falling Behind Target">
      <formula>NOT(ISERROR(SEARCH("In Danger of Falling Behind Target",G78)))</formula>
    </cfRule>
    <cfRule type="containsText" dxfId="1588" priority="1622" operator="containsText" text="Not yet due">
      <formula>NOT(ISERROR(SEARCH("Not yet due",G78)))</formula>
    </cfRule>
    <cfRule type="containsText" dxfId="1587" priority="1623" operator="containsText" text="Update not Provided">
      <formula>NOT(ISERROR(SEARCH("Update not Provided",G78)))</formula>
    </cfRule>
  </conditionalFormatting>
  <conditionalFormatting sqref="G82:G85">
    <cfRule type="containsText" dxfId="1586" priority="1552" operator="containsText" text="On track to be achieved">
      <formula>NOT(ISERROR(SEARCH("On track to be achieved",G82)))</formula>
    </cfRule>
    <cfRule type="containsText" dxfId="1585" priority="1553" operator="containsText" text="Deferred">
      <formula>NOT(ISERROR(SEARCH("Deferred",G82)))</formula>
    </cfRule>
    <cfRule type="containsText" dxfId="1584" priority="1554" operator="containsText" text="Deleted">
      <formula>NOT(ISERROR(SEARCH("Deleted",G82)))</formula>
    </cfRule>
    <cfRule type="containsText" dxfId="1583" priority="1555" operator="containsText" text="In Danger of Falling Behind Target">
      <formula>NOT(ISERROR(SEARCH("In Danger of Falling Behind Target",G82)))</formula>
    </cfRule>
    <cfRule type="containsText" dxfId="1582" priority="1556" operator="containsText" text="Not yet due">
      <formula>NOT(ISERROR(SEARCH("Not yet due",G82)))</formula>
    </cfRule>
    <cfRule type="containsText" dxfId="1581" priority="1557" operator="containsText" text="Update not Provided">
      <formula>NOT(ISERROR(SEARCH("Update not Provided",G82)))</formula>
    </cfRule>
    <cfRule type="containsText" dxfId="1580" priority="1558" operator="containsText" text="Not yet due">
      <formula>NOT(ISERROR(SEARCH("Not yet due",G82)))</formula>
    </cfRule>
    <cfRule type="containsText" dxfId="1579" priority="1559" operator="containsText" text="Completed Behind Schedule">
      <formula>NOT(ISERROR(SEARCH("Completed Behind Schedule",G82)))</formula>
    </cfRule>
    <cfRule type="containsText" dxfId="1578" priority="1560" operator="containsText" text="Off Target">
      <formula>NOT(ISERROR(SEARCH("Off Target",G82)))</formula>
    </cfRule>
    <cfRule type="containsText" dxfId="1577" priority="1561" operator="containsText" text="On Track to be Achieved">
      <formula>NOT(ISERROR(SEARCH("On Track to be Achieved",G82)))</formula>
    </cfRule>
    <cfRule type="containsText" dxfId="1576" priority="1562" operator="containsText" text="Fully Achieved">
      <formula>NOT(ISERROR(SEARCH("Fully Achieved",G82)))</formula>
    </cfRule>
    <cfRule type="containsText" dxfId="1575" priority="1563" operator="containsText" text="Not yet due">
      <formula>NOT(ISERROR(SEARCH("Not yet due",G82)))</formula>
    </cfRule>
    <cfRule type="containsText" dxfId="1574" priority="1564" operator="containsText" text="Not Yet Due">
      <formula>NOT(ISERROR(SEARCH("Not Yet Due",G82)))</formula>
    </cfRule>
    <cfRule type="containsText" dxfId="1573" priority="1565" operator="containsText" text="Deferred">
      <formula>NOT(ISERROR(SEARCH("Deferred",G82)))</formula>
    </cfRule>
    <cfRule type="containsText" dxfId="1572" priority="1566" operator="containsText" text="Deleted">
      <formula>NOT(ISERROR(SEARCH("Deleted",G82)))</formula>
    </cfRule>
    <cfRule type="containsText" dxfId="1571" priority="1567" operator="containsText" text="In Danger of Falling Behind Target">
      <formula>NOT(ISERROR(SEARCH("In Danger of Falling Behind Target",G82)))</formula>
    </cfRule>
    <cfRule type="containsText" dxfId="1570" priority="1568" operator="containsText" text="Not yet due">
      <formula>NOT(ISERROR(SEARCH("Not yet due",G82)))</formula>
    </cfRule>
    <cfRule type="containsText" dxfId="1569" priority="1569" operator="containsText" text="Completed Behind Schedule">
      <formula>NOT(ISERROR(SEARCH("Completed Behind Schedule",G82)))</formula>
    </cfRule>
    <cfRule type="containsText" dxfId="1568" priority="1570" operator="containsText" text="Off Target">
      <formula>NOT(ISERROR(SEARCH("Off Target",G82)))</formula>
    </cfRule>
    <cfRule type="containsText" dxfId="1567" priority="1571" operator="containsText" text="In Danger of Falling Behind Target">
      <formula>NOT(ISERROR(SEARCH("In Danger of Falling Behind Target",G82)))</formula>
    </cfRule>
    <cfRule type="containsText" dxfId="1566" priority="1572" operator="containsText" text="On Track to be Achieved">
      <formula>NOT(ISERROR(SEARCH("On Track to be Achieved",G82)))</formula>
    </cfRule>
    <cfRule type="containsText" dxfId="1565" priority="1573" operator="containsText" text="Fully Achieved">
      <formula>NOT(ISERROR(SEARCH("Fully Achieved",G82)))</formula>
    </cfRule>
    <cfRule type="containsText" dxfId="1564" priority="1574" operator="containsText" text="Update not Provided">
      <formula>NOT(ISERROR(SEARCH("Update not Provided",G82)))</formula>
    </cfRule>
    <cfRule type="containsText" dxfId="1563" priority="1575" operator="containsText" text="Not yet due">
      <formula>NOT(ISERROR(SEARCH("Not yet due",G82)))</formula>
    </cfRule>
    <cfRule type="containsText" dxfId="1562" priority="1576" operator="containsText" text="Completed Behind Schedule">
      <formula>NOT(ISERROR(SEARCH("Completed Behind Schedule",G82)))</formula>
    </cfRule>
    <cfRule type="containsText" dxfId="1561" priority="1577" operator="containsText" text="Off Target">
      <formula>NOT(ISERROR(SEARCH("Off Target",G82)))</formula>
    </cfRule>
    <cfRule type="containsText" dxfId="1560" priority="1578" operator="containsText" text="In Danger of Falling Behind Target">
      <formula>NOT(ISERROR(SEARCH("In Danger of Falling Behind Target",G82)))</formula>
    </cfRule>
    <cfRule type="containsText" dxfId="1559" priority="1579" operator="containsText" text="On Track to be Achieved">
      <formula>NOT(ISERROR(SEARCH("On Track to be Achieved",G82)))</formula>
    </cfRule>
    <cfRule type="containsText" dxfId="1558" priority="1580" operator="containsText" text="Fully Achieved">
      <formula>NOT(ISERROR(SEARCH("Fully Achieved",G82)))</formula>
    </cfRule>
    <cfRule type="containsText" dxfId="1557" priority="1581" operator="containsText" text="Fully Achieved">
      <formula>NOT(ISERROR(SEARCH("Fully Achieved",G82)))</formula>
    </cfRule>
    <cfRule type="containsText" dxfId="1556" priority="1582" operator="containsText" text="Fully Achieved">
      <formula>NOT(ISERROR(SEARCH("Fully Achieved",G82)))</formula>
    </cfRule>
    <cfRule type="containsText" dxfId="1555" priority="1583" operator="containsText" text="Deferred">
      <formula>NOT(ISERROR(SEARCH("Deferred",G82)))</formula>
    </cfRule>
    <cfRule type="containsText" dxfId="1554" priority="1584" operator="containsText" text="Deleted">
      <formula>NOT(ISERROR(SEARCH("Deleted",G82)))</formula>
    </cfRule>
    <cfRule type="containsText" dxfId="1553" priority="1585" operator="containsText" text="In Danger of Falling Behind Target">
      <formula>NOT(ISERROR(SEARCH("In Danger of Falling Behind Target",G82)))</formula>
    </cfRule>
    <cfRule type="containsText" dxfId="1552" priority="1586" operator="containsText" text="Not yet due">
      <formula>NOT(ISERROR(SEARCH("Not yet due",G82)))</formula>
    </cfRule>
    <cfRule type="containsText" dxfId="1551" priority="1587" operator="containsText" text="Update not Provided">
      <formula>NOT(ISERROR(SEARCH("Update not Provided",G82)))</formula>
    </cfRule>
  </conditionalFormatting>
  <conditionalFormatting sqref="G87:G88">
    <cfRule type="containsText" dxfId="1550" priority="1516" operator="containsText" text="On track to be achieved">
      <formula>NOT(ISERROR(SEARCH("On track to be achieved",G87)))</formula>
    </cfRule>
    <cfRule type="containsText" dxfId="1549" priority="1517" operator="containsText" text="Deferred">
      <formula>NOT(ISERROR(SEARCH("Deferred",G87)))</formula>
    </cfRule>
    <cfRule type="containsText" dxfId="1548" priority="1518" operator="containsText" text="Deleted">
      <formula>NOT(ISERROR(SEARCH("Deleted",G87)))</formula>
    </cfRule>
    <cfRule type="containsText" dxfId="1547" priority="1519" operator="containsText" text="In Danger of Falling Behind Target">
      <formula>NOT(ISERROR(SEARCH("In Danger of Falling Behind Target",G87)))</formula>
    </cfRule>
    <cfRule type="containsText" dxfId="1546" priority="1520" operator="containsText" text="Not yet due">
      <formula>NOT(ISERROR(SEARCH("Not yet due",G87)))</formula>
    </cfRule>
    <cfRule type="containsText" dxfId="1545" priority="1521" operator="containsText" text="Update not Provided">
      <formula>NOT(ISERROR(SEARCH("Update not Provided",G87)))</formula>
    </cfRule>
    <cfRule type="containsText" dxfId="1544" priority="1522" operator="containsText" text="Not yet due">
      <formula>NOT(ISERROR(SEARCH("Not yet due",G87)))</formula>
    </cfRule>
    <cfRule type="containsText" dxfId="1543" priority="1523" operator="containsText" text="Completed Behind Schedule">
      <formula>NOT(ISERROR(SEARCH("Completed Behind Schedule",G87)))</formula>
    </cfRule>
    <cfRule type="containsText" dxfId="1542" priority="1524" operator="containsText" text="Off Target">
      <formula>NOT(ISERROR(SEARCH("Off Target",G87)))</formula>
    </cfRule>
    <cfRule type="containsText" dxfId="1541" priority="1525" operator="containsText" text="On Track to be Achieved">
      <formula>NOT(ISERROR(SEARCH("On Track to be Achieved",G87)))</formula>
    </cfRule>
    <cfRule type="containsText" dxfId="1540" priority="1526" operator="containsText" text="Fully Achieved">
      <formula>NOT(ISERROR(SEARCH("Fully Achieved",G87)))</formula>
    </cfRule>
    <cfRule type="containsText" dxfId="1539" priority="1527" operator="containsText" text="Not yet due">
      <formula>NOT(ISERROR(SEARCH("Not yet due",G87)))</formula>
    </cfRule>
    <cfRule type="containsText" dxfId="1538" priority="1528" operator="containsText" text="Not Yet Due">
      <formula>NOT(ISERROR(SEARCH("Not Yet Due",G87)))</formula>
    </cfRule>
    <cfRule type="containsText" dxfId="1537" priority="1529" operator="containsText" text="Deferred">
      <formula>NOT(ISERROR(SEARCH("Deferred",G87)))</formula>
    </cfRule>
    <cfRule type="containsText" dxfId="1536" priority="1530" operator="containsText" text="Deleted">
      <formula>NOT(ISERROR(SEARCH("Deleted",G87)))</formula>
    </cfRule>
    <cfRule type="containsText" dxfId="1535" priority="1531" operator="containsText" text="In Danger of Falling Behind Target">
      <formula>NOT(ISERROR(SEARCH("In Danger of Falling Behind Target",G87)))</formula>
    </cfRule>
    <cfRule type="containsText" dxfId="1534" priority="1532" operator="containsText" text="Not yet due">
      <formula>NOT(ISERROR(SEARCH("Not yet due",G87)))</formula>
    </cfRule>
    <cfRule type="containsText" dxfId="1533" priority="1533" operator="containsText" text="Completed Behind Schedule">
      <formula>NOT(ISERROR(SEARCH("Completed Behind Schedule",G87)))</formula>
    </cfRule>
    <cfRule type="containsText" dxfId="1532" priority="1534" operator="containsText" text="Off Target">
      <formula>NOT(ISERROR(SEARCH("Off Target",G87)))</formula>
    </cfRule>
    <cfRule type="containsText" dxfId="1531" priority="1535" operator="containsText" text="In Danger of Falling Behind Target">
      <formula>NOT(ISERROR(SEARCH("In Danger of Falling Behind Target",G87)))</formula>
    </cfRule>
    <cfRule type="containsText" dxfId="1530" priority="1536" operator="containsText" text="On Track to be Achieved">
      <formula>NOT(ISERROR(SEARCH("On Track to be Achieved",G87)))</formula>
    </cfRule>
    <cfRule type="containsText" dxfId="1529" priority="1537" operator="containsText" text="Fully Achieved">
      <formula>NOT(ISERROR(SEARCH("Fully Achieved",G87)))</formula>
    </cfRule>
    <cfRule type="containsText" dxfId="1528" priority="1538" operator="containsText" text="Update not Provided">
      <formula>NOT(ISERROR(SEARCH("Update not Provided",G87)))</formula>
    </cfRule>
    <cfRule type="containsText" dxfId="1527" priority="1539" operator="containsText" text="Not yet due">
      <formula>NOT(ISERROR(SEARCH("Not yet due",G87)))</formula>
    </cfRule>
    <cfRule type="containsText" dxfId="1526" priority="1540" operator="containsText" text="Completed Behind Schedule">
      <formula>NOT(ISERROR(SEARCH("Completed Behind Schedule",G87)))</formula>
    </cfRule>
    <cfRule type="containsText" dxfId="1525" priority="1541" operator="containsText" text="Off Target">
      <formula>NOT(ISERROR(SEARCH("Off Target",G87)))</formula>
    </cfRule>
    <cfRule type="containsText" dxfId="1524" priority="1542" operator="containsText" text="In Danger of Falling Behind Target">
      <formula>NOT(ISERROR(SEARCH("In Danger of Falling Behind Target",G87)))</formula>
    </cfRule>
    <cfRule type="containsText" dxfId="1523" priority="1543" operator="containsText" text="On Track to be Achieved">
      <formula>NOT(ISERROR(SEARCH("On Track to be Achieved",G87)))</formula>
    </cfRule>
    <cfRule type="containsText" dxfId="1522" priority="1544" operator="containsText" text="Fully Achieved">
      <formula>NOT(ISERROR(SEARCH("Fully Achieved",G87)))</formula>
    </cfRule>
    <cfRule type="containsText" dxfId="1521" priority="1545" operator="containsText" text="Fully Achieved">
      <formula>NOT(ISERROR(SEARCH("Fully Achieved",G87)))</formula>
    </cfRule>
    <cfRule type="containsText" dxfId="1520" priority="1546" operator="containsText" text="Fully Achieved">
      <formula>NOT(ISERROR(SEARCH("Fully Achieved",G87)))</formula>
    </cfRule>
    <cfRule type="containsText" dxfId="1519" priority="1547" operator="containsText" text="Deferred">
      <formula>NOT(ISERROR(SEARCH("Deferred",G87)))</formula>
    </cfRule>
    <cfRule type="containsText" dxfId="1518" priority="1548" operator="containsText" text="Deleted">
      <formula>NOT(ISERROR(SEARCH("Deleted",G87)))</formula>
    </cfRule>
    <cfRule type="containsText" dxfId="1517" priority="1549" operator="containsText" text="In Danger of Falling Behind Target">
      <formula>NOT(ISERROR(SEARCH("In Danger of Falling Behind Target",G87)))</formula>
    </cfRule>
    <cfRule type="containsText" dxfId="1516" priority="1550" operator="containsText" text="Not yet due">
      <formula>NOT(ISERROR(SEARCH("Not yet due",G87)))</formula>
    </cfRule>
    <cfRule type="containsText" dxfId="1515" priority="1551" operator="containsText" text="Update not Provided">
      <formula>NOT(ISERROR(SEARCH("Update not Provided",G87)))</formula>
    </cfRule>
  </conditionalFormatting>
  <conditionalFormatting sqref="G89">
    <cfRule type="containsText" dxfId="1514" priority="1480" operator="containsText" text="On track to be achieved">
      <formula>NOT(ISERROR(SEARCH("On track to be achieved",G89)))</formula>
    </cfRule>
    <cfRule type="containsText" dxfId="1513" priority="1481" operator="containsText" text="Deferred">
      <formula>NOT(ISERROR(SEARCH("Deferred",G89)))</formula>
    </cfRule>
    <cfRule type="containsText" dxfId="1512" priority="1482" operator="containsText" text="Deleted">
      <formula>NOT(ISERROR(SEARCH("Deleted",G89)))</formula>
    </cfRule>
    <cfRule type="containsText" dxfId="1511" priority="1483" operator="containsText" text="In Danger of Falling Behind Target">
      <formula>NOT(ISERROR(SEARCH("In Danger of Falling Behind Target",G89)))</formula>
    </cfRule>
    <cfRule type="containsText" dxfId="1510" priority="1484" operator="containsText" text="Not yet due">
      <formula>NOT(ISERROR(SEARCH("Not yet due",G89)))</formula>
    </cfRule>
    <cfRule type="containsText" dxfId="1509" priority="1485" operator="containsText" text="Update not Provided">
      <formula>NOT(ISERROR(SEARCH("Update not Provided",G89)))</formula>
    </cfRule>
    <cfRule type="containsText" dxfId="1508" priority="1486" operator="containsText" text="Not yet due">
      <formula>NOT(ISERROR(SEARCH("Not yet due",G89)))</formula>
    </cfRule>
    <cfRule type="containsText" dxfId="1507" priority="1487" operator="containsText" text="Completed Behind Schedule">
      <formula>NOT(ISERROR(SEARCH("Completed Behind Schedule",G89)))</formula>
    </cfRule>
    <cfRule type="containsText" dxfId="1506" priority="1488" operator="containsText" text="Off Target">
      <formula>NOT(ISERROR(SEARCH("Off Target",G89)))</formula>
    </cfRule>
    <cfRule type="containsText" dxfId="1505" priority="1489" operator="containsText" text="On Track to be Achieved">
      <formula>NOT(ISERROR(SEARCH("On Track to be Achieved",G89)))</formula>
    </cfRule>
    <cfRule type="containsText" dxfId="1504" priority="1490" operator="containsText" text="Fully Achieved">
      <formula>NOT(ISERROR(SEARCH("Fully Achieved",G89)))</formula>
    </cfRule>
    <cfRule type="containsText" dxfId="1503" priority="1491" operator="containsText" text="Not yet due">
      <formula>NOT(ISERROR(SEARCH("Not yet due",G89)))</formula>
    </cfRule>
    <cfRule type="containsText" dxfId="1502" priority="1492" operator="containsText" text="Not Yet Due">
      <formula>NOT(ISERROR(SEARCH("Not Yet Due",G89)))</formula>
    </cfRule>
    <cfRule type="containsText" dxfId="1501" priority="1493" operator="containsText" text="Deferred">
      <formula>NOT(ISERROR(SEARCH("Deferred",G89)))</formula>
    </cfRule>
    <cfRule type="containsText" dxfId="1500" priority="1494" operator="containsText" text="Deleted">
      <formula>NOT(ISERROR(SEARCH("Deleted",G89)))</formula>
    </cfRule>
    <cfRule type="containsText" dxfId="1499" priority="1495" operator="containsText" text="In Danger of Falling Behind Target">
      <formula>NOT(ISERROR(SEARCH("In Danger of Falling Behind Target",G89)))</formula>
    </cfRule>
    <cfRule type="containsText" dxfId="1498" priority="1496" operator="containsText" text="Not yet due">
      <formula>NOT(ISERROR(SEARCH("Not yet due",G89)))</formula>
    </cfRule>
    <cfRule type="containsText" dxfId="1497" priority="1497" operator="containsText" text="Completed Behind Schedule">
      <formula>NOT(ISERROR(SEARCH("Completed Behind Schedule",G89)))</formula>
    </cfRule>
    <cfRule type="containsText" dxfId="1496" priority="1498" operator="containsText" text="Off Target">
      <formula>NOT(ISERROR(SEARCH("Off Target",G89)))</formula>
    </cfRule>
    <cfRule type="containsText" dxfId="1495" priority="1499" operator="containsText" text="In Danger of Falling Behind Target">
      <formula>NOT(ISERROR(SEARCH("In Danger of Falling Behind Target",G89)))</formula>
    </cfRule>
    <cfRule type="containsText" dxfId="1494" priority="1500" operator="containsText" text="On Track to be Achieved">
      <formula>NOT(ISERROR(SEARCH("On Track to be Achieved",G89)))</formula>
    </cfRule>
    <cfRule type="containsText" dxfId="1493" priority="1501" operator="containsText" text="Fully Achieved">
      <formula>NOT(ISERROR(SEARCH("Fully Achieved",G89)))</formula>
    </cfRule>
    <cfRule type="containsText" dxfId="1492" priority="1502" operator="containsText" text="Update not Provided">
      <formula>NOT(ISERROR(SEARCH("Update not Provided",G89)))</formula>
    </cfRule>
    <cfRule type="containsText" dxfId="1491" priority="1503" operator="containsText" text="Not yet due">
      <formula>NOT(ISERROR(SEARCH("Not yet due",G89)))</formula>
    </cfRule>
    <cfRule type="containsText" dxfId="1490" priority="1504" operator="containsText" text="Completed Behind Schedule">
      <formula>NOT(ISERROR(SEARCH("Completed Behind Schedule",G89)))</formula>
    </cfRule>
    <cfRule type="containsText" dxfId="1489" priority="1505" operator="containsText" text="Off Target">
      <formula>NOT(ISERROR(SEARCH("Off Target",G89)))</formula>
    </cfRule>
    <cfRule type="containsText" dxfId="1488" priority="1506" operator="containsText" text="In Danger of Falling Behind Target">
      <formula>NOT(ISERROR(SEARCH("In Danger of Falling Behind Target",G89)))</formula>
    </cfRule>
    <cfRule type="containsText" dxfId="1487" priority="1507" operator="containsText" text="On Track to be Achieved">
      <formula>NOT(ISERROR(SEARCH("On Track to be Achieved",G89)))</formula>
    </cfRule>
    <cfRule type="containsText" dxfId="1486" priority="1508" operator="containsText" text="Fully Achieved">
      <formula>NOT(ISERROR(SEARCH("Fully Achieved",G89)))</formula>
    </cfRule>
    <cfRule type="containsText" dxfId="1485" priority="1509" operator="containsText" text="Fully Achieved">
      <formula>NOT(ISERROR(SEARCH("Fully Achieved",G89)))</formula>
    </cfRule>
    <cfRule type="containsText" dxfId="1484" priority="1510" operator="containsText" text="Fully Achieved">
      <formula>NOT(ISERROR(SEARCH("Fully Achieved",G89)))</formula>
    </cfRule>
    <cfRule type="containsText" dxfId="1483" priority="1511" operator="containsText" text="Deferred">
      <formula>NOT(ISERROR(SEARCH("Deferred",G89)))</formula>
    </cfRule>
    <cfRule type="containsText" dxfId="1482" priority="1512" operator="containsText" text="Deleted">
      <formula>NOT(ISERROR(SEARCH("Deleted",G89)))</formula>
    </cfRule>
    <cfRule type="containsText" dxfId="1481" priority="1513" operator="containsText" text="In Danger of Falling Behind Target">
      <formula>NOT(ISERROR(SEARCH("In Danger of Falling Behind Target",G89)))</formula>
    </cfRule>
    <cfRule type="containsText" dxfId="1480" priority="1514" operator="containsText" text="Not yet due">
      <formula>NOT(ISERROR(SEARCH("Not yet due",G89)))</formula>
    </cfRule>
    <cfRule type="containsText" dxfId="1479" priority="1515" operator="containsText" text="Update not Provided">
      <formula>NOT(ISERROR(SEARCH("Update not Provided",G89)))</formula>
    </cfRule>
  </conditionalFormatting>
  <conditionalFormatting sqref="G89">
    <cfRule type="containsText" dxfId="1478" priority="1444" operator="containsText" text="On track to be achieved">
      <formula>NOT(ISERROR(SEARCH("On track to be achieved",G89)))</formula>
    </cfRule>
    <cfRule type="containsText" dxfId="1477" priority="1445" operator="containsText" text="Deferred">
      <formula>NOT(ISERROR(SEARCH("Deferred",G89)))</formula>
    </cfRule>
    <cfRule type="containsText" dxfId="1476" priority="1446" operator="containsText" text="Deleted">
      <formula>NOT(ISERROR(SEARCH("Deleted",G89)))</formula>
    </cfRule>
    <cfRule type="containsText" dxfId="1475" priority="1447" operator="containsText" text="In Danger of Falling Behind Target">
      <formula>NOT(ISERROR(SEARCH("In Danger of Falling Behind Target",G89)))</formula>
    </cfRule>
    <cfRule type="containsText" dxfId="1474" priority="1448" operator="containsText" text="Not yet due">
      <formula>NOT(ISERROR(SEARCH("Not yet due",G89)))</formula>
    </cfRule>
    <cfRule type="containsText" dxfId="1473" priority="1449" operator="containsText" text="Update not Provided">
      <formula>NOT(ISERROR(SEARCH("Update not Provided",G89)))</formula>
    </cfRule>
    <cfRule type="containsText" dxfId="1472" priority="1450" operator="containsText" text="Not yet due">
      <formula>NOT(ISERROR(SEARCH("Not yet due",G89)))</formula>
    </cfRule>
    <cfRule type="containsText" dxfId="1471" priority="1451" operator="containsText" text="Completed Behind Schedule">
      <formula>NOT(ISERROR(SEARCH("Completed Behind Schedule",G89)))</formula>
    </cfRule>
    <cfRule type="containsText" dxfId="1470" priority="1452" operator="containsText" text="Off Target">
      <formula>NOT(ISERROR(SEARCH("Off Target",G89)))</formula>
    </cfRule>
    <cfRule type="containsText" dxfId="1469" priority="1453" operator="containsText" text="On Track to be Achieved">
      <formula>NOT(ISERROR(SEARCH("On Track to be Achieved",G89)))</formula>
    </cfRule>
    <cfRule type="containsText" dxfId="1468" priority="1454" operator="containsText" text="Fully Achieved">
      <formula>NOT(ISERROR(SEARCH("Fully Achieved",G89)))</formula>
    </cfRule>
    <cfRule type="containsText" dxfId="1467" priority="1455" operator="containsText" text="Not yet due">
      <formula>NOT(ISERROR(SEARCH("Not yet due",G89)))</formula>
    </cfRule>
    <cfRule type="containsText" dxfId="1466" priority="1456" operator="containsText" text="Not Yet Due">
      <formula>NOT(ISERROR(SEARCH("Not Yet Due",G89)))</formula>
    </cfRule>
    <cfRule type="containsText" dxfId="1465" priority="1457" operator="containsText" text="Deferred">
      <formula>NOT(ISERROR(SEARCH("Deferred",G89)))</formula>
    </cfRule>
    <cfRule type="containsText" dxfId="1464" priority="1458" operator="containsText" text="Deleted">
      <formula>NOT(ISERROR(SEARCH("Deleted",G89)))</formula>
    </cfRule>
    <cfRule type="containsText" dxfId="1463" priority="1459" operator="containsText" text="In Danger of Falling Behind Target">
      <formula>NOT(ISERROR(SEARCH("In Danger of Falling Behind Target",G89)))</formula>
    </cfRule>
    <cfRule type="containsText" dxfId="1462" priority="1460" operator="containsText" text="Not yet due">
      <formula>NOT(ISERROR(SEARCH("Not yet due",G89)))</formula>
    </cfRule>
    <cfRule type="containsText" dxfId="1461" priority="1461" operator="containsText" text="Completed Behind Schedule">
      <formula>NOT(ISERROR(SEARCH("Completed Behind Schedule",G89)))</formula>
    </cfRule>
    <cfRule type="containsText" dxfId="1460" priority="1462" operator="containsText" text="Off Target">
      <formula>NOT(ISERROR(SEARCH("Off Target",G89)))</formula>
    </cfRule>
    <cfRule type="containsText" dxfId="1459" priority="1463" operator="containsText" text="In Danger of Falling Behind Target">
      <formula>NOT(ISERROR(SEARCH("In Danger of Falling Behind Target",G89)))</formula>
    </cfRule>
    <cfRule type="containsText" dxfId="1458" priority="1464" operator="containsText" text="On Track to be Achieved">
      <formula>NOT(ISERROR(SEARCH("On Track to be Achieved",G89)))</formula>
    </cfRule>
    <cfRule type="containsText" dxfId="1457" priority="1465" operator="containsText" text="Fully Achieved">
      <formula>NOT(ISERROR(SEARCH("Fully Achieved",G89)))</formula>
    </cfRule>
    <cfRule type="containsText" dxfId="1456" priority="1466" operator="containsText" text="Update not Provided">
      <formula>NOT(ISERROR(SEARCH("Update not Provided",G89)))</formula>
    </cfRule>
    <cfRule type="containsText" dxfId="1455" priority="1467" operator="containsText" text="Not yet due">
      <formula>NOT(ISERROR(SEARCH("Not yet due",G89)))</formula>
    </cfRule>
    <cfRule type="containsText" dxfId="1454" priority="1468" operator="containsText" text="Completed Behind Schedule">
      <formula>NOT(ISERROR(SEARCH("Completed Behind Schedule",G89)))</formula>
    </cfRule>
    <cfRule type="containsText" dxfId="1453" priority="1469" operator="containsText" text="Off Target">
      <formula>NOT(ISERROR(SEARCH("Off Target",G89)))</formula>
    </cfRule>
    <cfRule type="containsText" dxfId="1452" priority="1470" operator="containsText" text="In Danger of Falling Behind Target">
      <formula>NOT(ISERROR(SEARCH("In Danger of Falling Behind Target",G89)))</formula>
    </cfRule>
    <cfRule type="containsText" dxfId="1451" priority="1471" operator="containsText" text="On Track to be Achieved">
      <formula>NOT(ISERROR(SEARCH("On Track to be Achieved",G89)))</formula>
    </cfRule>
    <cfRule type="containsText" dxfId="1450" priority="1472" operator="containsText" text="Fully Achieved">
      <formula>NOT(ISERROR(SEARCH("Fully Achieved",G89)))</formula>
    </cfRule>
    <cfRule type="containsText" dxfId="1449" priority="1473" operator="containsText" text="Fully Achieved">
      <formula>NOT(ISERROR(SEARCH("Fully Achieved",G89)))</formula>
    </cfRule>
    <cfRule type="containsText" dxfId="1448" priority="1474" operator="containsText" text="Fully Achieved">
      <formula>NOT(ISERROR(SEARCH("Fully Achieved",G89)))</formula>
    </cfRule>
    <cfRule type="containsText" dxfId="1447" priority="1475" operator="containsText" text="Deferred">
      <formula>NOT(ISERROR(SEARCH("Deferred",G89)))</formula>
    </cfRule>
    <cfRule type="containsText" dxfId="1446" priority="1476" operator="containsText" text="Deleted">
      <formula>NOT(ISERROR(SEARCH("Deleted",G89)))</formula>
    </cfRule>
    <cfRule type="containsText" dxfId="1445" priority="1477" operator="containsText" text="In Danger of Falling Behind Target">
      <formula>NOT(ISERROR(SEARCH("In Danger of Falling Behind Target",G89)))</formula>
    </cfRule>
    <cfRule type="containsText" dxfId="1444" priority="1478" operator="containsText" text="Not yet due">
      <formula>NOT(ISERROR(SEARCH("Not yet due",G89)))</formula>
    </cfRule>
    <cfRule type="containsText" dxfId="1443" priority="1479" operator="containsText" text="Update not Provided">
      <formula>NOT(ISERROR(SEARCH("Update not Provided",G89)))</formula>
    </cfRule>
  </conditionalFormatting>
  <conditionalFormatting sqref="G90:G100">
    <cfRule type="containsText" dxfId="1442" priority="1408" operator="containsText" text="On track to be achieved">
      <formula>NOT(ISERROR(SEARCH("On track to be achieved",G90)))</formula>
    </cfRule>
    <cfRule type="containsText" dxfId="1441" priority="1409" operator="containsText" text="Deferred">
      <formula>NOT(ISERROR(SEARCH("Deferred",G90)))</formula>
    </cfRule>
    <cfRule type="containsText" dxfId="1440" priority="1410" operator="containsText" text="Deleted">
      <formula>NOT(ISERROR(SEARCH("Deleted",G90)))</formula>
    </cfRule>
    <cfRule type="containsText" dxfId="1439" priority="1411" operator="containsText" text="In Danger of Falling Behind Target">
      <formula>NOT(ISERROR(SEARCH("In Danger of Falling Behind Target",G90)))</formula>
    </cfRule>
    <cfRule type="containsText" dxfId="1438" priority="1412" operator="containsText" text="Not yet due">
      <formula>NOT(ISERROR(SEARCH("Not yet due",G90)))</formula>
    </cfRule>
    <cfRule type="containsText" dxfId="1437" priority="1413" operator="containsText" text="Update not Provided">
      <formula>NOT(ISERROR(SEARCH("Update not Provided",G90)))</formula>
    </cfRule>
    <cfRule type="containsText" dxfId="1436" priority="1414" operator="containsText" text="Not yet due">
      <formula>NOT(ISERROR(SEARCH("Not yet due",G90)))</formula>
    </cfRule>
    <cfRule type="containsText" dxfId="1435" priority="1415" operator="containsText" text="Completed Behind Schedule">
      <formula>NOT(ISERROR(SEARCH("Completed Behind Schedule",G90)))</formula>
    </cfRule>
    <cfRule type="containsText" dxfId="1434" priority="1416" operator="containsText" text="Off Target">
      <formula>NOT(ISERROR(SEARCH("Off Target",G90)))</formula>
    </cfRule>
    <cfRule type="containsText" dxfId="1433" priority="1417" operator="containsText" text="On Track to be Achieved">
      <formula>NOT(ISERROR(SEARCH("On Track to be Achieved",G90)))</formula>
    </cfRule>
    <cfRule type="containsText" dxfId="1432" priority="1418" operator="containsText" text="Fully Achieved">
      <formula>NOT(ISERROR(SEARCH("Fully Achieved",G90)))</formula>
    </cfRule>
    <cfRule type="containsText" dxfId="1431" priority="1419" operator="containsText" text="Not yet due">
      <formula>NOT(ISERROR(SEARCH("Not yet due",G90)))</formula>
    </cfRule>
    <cfRule type="containsText" dxfId="1430" priority="1420" operator="containsText" text="Not Yet Due">
      <formula>NOT(ISERROR(SEARCH("Not Yet Due",G90)))</formula>
    </cfRule>
    <cfRule type="containsText" dxfId="1429" priority="1421" operator="containsText" text="Deferred">
      <formula>NOT(ISERROR(SEARCH("Deferred",G90)))</formula>
    </cfRule>
    <cfRule type="containsText" dxfId="1428" priority="1422" operator="containsText" text="Deleted">
      <formula>NOT(ISERROR(SEARCH("Deleted",G90)))</formula>
    </cfRule>
    <cfRule type="containsText" dxfId="1427" priority="1423" operator="containsText" text="In Danger of Falling Behind Target">
      <formula>NOT(ISERROR(SEARCH("In Danger of Falling Behind Target",G90)))</formula>
    </cfRule>
    <cfRule type="containsText" dxfId="1426" priority="1424" operator="containsText" text="Not yet due">
      <formula>NOT(ISERROR(SEARCH("Not yet due",G90)))</formula>
    </cfRule>
    <cfRule type="containsText" dxfId="1425" priority="1425" operator="containsText" text="Completed Behind Schedule">
      <formula>NOT(ISERROR(SEARCH("Completed Behind Schedule",G90)))</formula>
    </cfRule>
    <cfRule type="containsText" dxfId="1424" priority="1426" operator="containsText" text="Off Target">
      <formula>NOT(ISERROR(SEARCH("Off Target",G90)))</formula>
    </cfRule>
    <cfRule type="containsText" dxfId="1423" priority="1427" operator="containsText" text="In Danger of Falling Behind Target">
      <formula>NOT(ISERROR(SEARCH("In Danger of Falling Behind Target",G90)))</formula>
    </cfRule>
    <cfRule type="containsText" dxfId="1422" priority="1428" operator="containsText" text="On Track to be Achieved">
      <formula>NOT(ISERROR(SEARCH("On Track to be Achieved",G90)))</formula>
    </cfRule>
    <cfRule type="containsText" dxfId="1421" priority="1429" operator="containsText" text="Fully Achieved">
      <formula>NOT(ISERROR(SEARCH("Fully Achieved",G90)))</formula>
    </cfRule>
    <cfRule type="containsText" dxfId="1420" priority="1430" operator="containsText" text="Update not Provided">
      <formula>NOT(ISERROR(SEARCH("Update not Provided",G90)))</formula>
    </cfRule>
    <cfRule type="containsText" dxfId="1419" priority="1431" operator="containsText" text="Not yet due">
      <formula>NOT(ISERROR(SEARCH("Not yet due",G90)))</formula>
    </cfRule>
    <cfRule type="containsText" dxfId="1418" priority="1432" operator="containsText" text="Completed Behind Schedule">
      <formula>NOT(ISERROR(SEARCH("Completed Behind Schedule",G90)))</formula>
    </cfRule>
    <cfRule type="containsText" dxfId="1417" priority="1433" operator="containsText" text="Off Target">
      <formula>NOT(ISERROR(SEARCH("Off Target",G90)))</formula>
    </cfRule>
    <cfRule type="containsText" dxfId="1416" priority="1434" operator="containsText" text="In Danger of Falling Behind Target">
      <formula>NOT(ISERROR(SEARCH("In Danger of Falling Behind Target",G90)))</formula>
    </cfRule>
    <cfRule type="containsText" dxfId="1415" priority="1435" operator="containsText" text="On Track to be Achieved">
      <formula>NOT(ISERROR(SEARCH("On Track to be Achieved",G90)))</formula>
    </cfRule>
    <cfRule type="containsText" dxfId="1414" priority="1436" operator="containsText" text="Fully Achieved">
      <formula>NOT(ISERROR(SEARCH("Fully Achieved",G90)))</formula>
    </cfRule>
    <cfRule type="containsText" dxfId="1413" priority="1437" operator="containsText" text="Fully Achieved">
      <formula>NOT(ISERROR(SEARCH("Fully Achieved",G90)))</formula>
    </cfRule>
    <cfRule type="containsText" dxfId="1412" priority="1438" operator="containsText" text="Fully Achieved">
      <formula>NOT(ISERROR(SEARCH("Fully Achieved",G90)))</formula>
    </cfRule>
    <cfRule type="containsText" dxfId="1411" priority="1439" operator="containsText" text="Deferred">
      <formula>NOT(ISERROR(SEARCH("Deferred",G90)))</formula>
    </cfRule>
    <cfRule type="containsText" dxfId="1410" priority="1440" operator="containsText" text="Deleted">
      <formula>NOT(ISERROR(SEARCH("Deleted",G90)))</formula>
    </cfRule>
    <cfRule type="containsText" dxfId="1409" priority="1441" operator="containsText" text="In Danger of Falling Behind Target">
      <formula>NOT(ISERROR(SEARCH("In Danger of Falling Behind Target",G90)))</formula>
    </cfRule>
    <cfRule type="containsText" dxfId="1408" priority="1442" operator="containsText" text="Not yet due">
      <formula>NOT(ISERROR(SEARCH("Not yet due",G90)))</formula>
    </cfRule>
    <cfRule type="containsText" dxfId="1407" priority="1443" operator="containsText" text="Update not Provided">
      <formula>NOT(ISERROR(SEARCH("Update not Provided",G90)))</formula>
    </cfRule>
  </conditionalFormatting>
  <conditionalFormatting sqref="G101">
    <cfRule type="containsText" dxfId="1406" priority="1372" operator="containsText" text="On track to be achieved">
      <formula>NOT(ISERROR(SEARCH("On track to be achieved",G101)))</formula>
    </cfRule>
    <cfRule type="containsText" dxfId="1405" priority="1373" operator="containsText" text="Deferred">
      <formula>NOT(ISERROR(SEARCH("Deferred",G101)))</formula>
    </cfRule>
    <cfRule type="containsText" dxfId="1404" priority="1374" operator="containsText" text="Deleted">
      <formula>NOT(ISERROR(SEARCH("Deleted",G101)))</formula>
    </cfRule>
    <cfRule type="containsText" dxfId="1403" priority="1375" operator="containsText" text="In Danger of Falling Behind Target">
      <formula>NOT(ISERROR(SEARCH("In Danger of Falling Behind Target",G101)))</formula>
    </cfRule>
    <cfRule type="containsText" dxfId="1402" priority="1376" operator="containsText" text="Not yet due">
      <formula>NOT(ISERROR(SEARCH("Not yet due",G101)))</formula>
    </cfRule>
    <cfRule type="containsText" dxfId="1401" priority="1377" operator="containsText" text="Update not Provided">
      <formula>NOT(ISERROR(SEARCH("Update not Provided",G101)))</formula>
    </cfRule>
    <cfRule type="containsText" dxfId="1400" priority="1378" operator="containsText" text="Not yet due">
      <formula>NOT(ISERROR(SEARCH("Not yet due",G101)))</formula>
    </cfRule>
    <cfRule type="containsText" dxfId="1399" priority="1379" operator="containsText" text="Completed Behind Schedule">
      <formula>NOT(ISERROR(SEARCH("Completed Behind Schedule",G101)))</formula>
    </cfRule>
    <cfRule type="containsText" dxfId="1398" priority="1380" operator="containsText" text="Off Target">
      <formula>NOT(ISERROR(SEARCH("Off Target",G101)))</formula>
    </cfRule>
    <cfRule type="containsText" dxfId="1397" priority="1381" operator="containsText" text="On Track to be Achieved">
      <formula>NOT(ISERROR(SEARCH("On Track to be Achieved",G101)))</formula>
    </cfRule>
    <cfRule type="containsText" dxfId="1396" priority="1382" operator="containsText" text="Fully Achieved">
      <formula>NOT(ISERROR(SEARCH("Fully Achieved",G101)))</formula>
    </cfRule>
    <cfRule type="containsText" dxfId="1395" priority="1383" operator="containsText" text="Not yet due">
      <formula>NOT(ISERROR(SEARCH("Not yet due",G101)))</formula>
    </cfRule>
    <cfRule type="containsText" dxfId="1394" priority="1384" operator="containsText" text="Not Yet Due">
      <formula>NOT(ISERROR(SEARCH("Not Yet Due",G101)))</formula>
    </cfRule>
    <cfRule type="containsText" dxfId="1393" priority="1385" operator="containsText" text="Deferred">
      <formula>NOT(ISERROR(SEARCH("Deferred",G101)))</formula>
    </cfRule>
    <cfRule type="containsText" dxfId="1392" priority="1386" operator="containsText" text="Deleted">
      <formula>NOT(ISERROR(SEARCH("Deleted",G101)))</formula>
    </cfRule>
    <cfRule type="containsText" dxfId="1391" priority="1387" operator="containsText" text="In Danger of Falling Behind Target">
      <formula>NOT(ISERROR(SEARCH("In Danger of Falling Behind Target",G101)))</formula>
    </cfRule>
    <cfRule type="containsText" dxfId="1390" priority="1388" operator="containsText" text="Not yet due">
      <formula>NOT(ISERROR(SEARCH("Not yet due",G101)))</formula>
    </cfRule>
    <cfRule type="containsText" dxfId="1389" priority="1389" operator="containsText" text="Completed Behind Schedule">
      <formula>NOT(ISERROR(SEARCH("Completed Behind Schedule",G101)))</formula>
    </cfRule>
    <cfRule type="containsText" dxfId="1388" priority="1390" operator="containsText" text="Off Target">
      <formula>NOT(ISERROR(SEARCH("Off Target",G101)))</formula>
    </cfRule>
    <cfRule type="containsText" dxfId="1387" priority="1391" operator="containsText" text="In Danger of Falling Behind Target">
      <formula>NOT(ISERROR(SEARCH("In Danger of Falling Behind Target",G101)))</formula>
    </cfRule>
    <cfRule type="containsText" dxfId="1386" priority="1392" operator="containsText" text="On Track to be Achieved">
      <formula>NOT(ISERROR(SEARCH("On Track to be Achieved",G101)))</formula>
    </cfRule>
    <cfRule type="containsText" dxfId="1385" priority="1393" operator="containsText" text="Fully Achieved">
      <formula>NOT(ISERROR(SEARCH("Fully Achieved",G101)))</formula>
    </cfRule>
    <cfRule type="containsText" dxfId="1384" priority="1394" operator="containsText" text="Update not Provided">
      <formula>NOT(ISERROR(SEARCH("Update not Provided",G101)))</formula>
    </cfRule>
    <cfRule type="containsText" dxfId="1383" priority="1395" operator="containsText" text="Not yet due">
      <formula>NOT(ISERROR(SEARCH("Not yet due",G101)))</formula>
    </cfRule>
    <cfRule type="containsText" dxfId="1382" priority="1396" operator="containsText" text="Completed Behind Schedule">
      <formula>NOT(ISERROR(SEARCH("Completed Behind Schedule",G101)))</formula>
    </cfRule>
    <cfRule type="containsText" dxfId="1381" priority="1397" operator="containsText" text="Off Target">
      <formula>NOT(ISERROR(SEARCH("Off Target",G101)))</formula>
    </cfRule>
    <cfRule type="containsText" dxfId="1380" priority="1398" operator="containsText" text="In Danger of Falling Behind Target">
      <formula>NOT(ISERROR(SEARCH("In Danger of Falling Behind Target",G101)))</formula>
    </cfRule>
    <cfRule type="containsText" dxfId="1379" priority="1399" operator="containsText" text="On Track to be Achieved">
      <formula>NOT(ISERROR(SEARCH("On Track to be Achieved",G101)))</formula>
    </cfRule>
    <cfRule type="containsText" dxfId="1378" priority="1400" operator="containsText" text="Fully Achieved">
      <formula>NOT(ISERROR(SEARCH("Fully Achieved",G101)))</formula>
    </cfRule>
    <cfRule type="containsText" dxfId="1377" priority="1401" operator="containsText" text="Fully Achieved">
      <formula>NOT(ISERROR(SEARCH("Fully Achieved",G101)))</formula>
    </cfRule>
    <cfRule type="containsText" dxfId="1376" priority="1402" operator="containsText" text="Fully Achieved">
      <formula>NOT(ISERROR(SEARCH("Fully Achieved",G101)))</formula>
    </cfRule>
    <cfRule type="containsText" dxfId="1375" priority="1403" operator="containsText" text="Deferred">
      <formula>NOT(ISERROR(SEARCH("Deferred",G101)))</formula>
    </cfRule>
    <cfRule type="containsText" dxfId="1374" priority="1404" operator="containsText" text="Deleted">
      <formula>NOT(ISERROR(SEARCH("Deleted",G101)))</formula>
    </cfRule>
    <cfRule type="containsText" dxfId="1373" priority="1405" operator="containsText" text="In Danger of Falling Behind Target">
      <formula>NOT(ISERROR(SEARCH("In Danger of Falling Behind Target",G101)))</formula>
    </cfRule>
    <cfRule type="containsText" dxfId="1372" priority="1406" operator="containsText" text="Not yet due">
      <formula>NOT(ISERROR(SEARCH("Not yet due",G101)))</formula>
    </cfRule>
    <cfRule type="containsText" dxfId="1371" priority="1407" operator="containsText" text="Update not Provided">
      <formula>NOT(ISERROR(SEARCH("Update not Provided",G101)))</formula>
    </cfRule>
  </conditionalFormatting>
  <conditionalFormatting sqref="G101">
    <cfRule type="containsText" dxfId="1370" priority="1336" operator="containsText" text="On track to be achieved">
      <formula>NOT(ISERROR(SEARCH("On track to be achieved",G101)))</formula>
    </cfRule>
    <cfRule type="containsText" dxfId="1369" priority="1337" operator="containsText" text="Deferred">
      <formula>NOT(ISERROR(SEARCH("Deferred",G101)))</formula>
    </cfRule>
    <cfRule type="containsText" dxfId="1368" priority="1338" operator="containsText" text="Deleted">
      <formula>NOT(ISERROR(SEARCH("Deleted",G101)))</formula>
    </cfRule>
    <cfRule type="containsText" dxfId="1367" priority="1339" operator="containsText" text="In Danger of Falling Behind Target">
      <formula>NOT(ISERROR(SEARCH("In Danger of Falling Behind Target",G101)))</formula>
    </cfRule>
    <cfRule type="containsText" dxfId="1366" priority="1340" operator="containsText" text="Not yet due">
      <formula>NOT(ISERROR(SEARCH("Not yet due",G101)))</formula>
    </cfRule>
    <cfRule type="containsText" dxfId="1365" priority="1341" operator="containsText" text="Update not Provided">
      <formula>NOT(ISERROR(SEARCH("Update not Provided",G101)))</formula>
    </cfRule>
    <cfRule type="containsText" dxfId="1364" priority="1342" operator="containsText" text="Not yet due">
      <formula>NOT(ISERROR(SEARCH("Not yet due",G101)))</formula>
    </cfRule>
    <cfRule type="containsText" dxfId="1363" priority="1343" operator="containsText" text="Completed Behind Schedule">
      <formula>NOT(ISERROR(SEARCH("Completed Behind Schedule",G101)))</formula>
    </cfRule>
    <cfRule type="containsText" dxfId="1362" priority="1344" operator="containsText" text="Off Target">
      <formula>NOT(ISERROR(SEARCH("Off Target",G101)))</formula>
    </cfRule>
    <cfRule type="containsText" dxfId="1361" priority="1345" operator="containsText" text="On Track to be Achieved">
      <formula>NOT(ISERROR(SEARCH("On Track to be Achieved",G101)))</formula>
    </cfRule>
    <cfRule type="containsText" dxfId="1360" priority="1346" operator="containsText" text="Fully Achieved">
      <formula>NOT(ISERROR(SEARCH("Fully Achieved",G101)))</formula>
    </cfRule>
    <cfRule type="containsText" dxfId="1359" priority="1347" operator="containsText" text="Not yet due">
      <formula>NOT(ISERROR(SEARCH("Not yet due",G101)))</formula>
    </cfRule>
    <cfRule type="containsText" dxfId="1358" priority="1348" operator="containsText" text="Not Yet Due">
      <formula>NOT(ISERROR(SEARCH("Not Yet Due",G101)))</formula>
    </cfRule>
    <cfRule type="containsText" dxfId="1357" priority="1349" operator="containsText" text="Deferred">
      <formula>NOT(ISERROR(SEARCH("Deferred",G101)))</formula>
    </cfRule>
    <cfRule type="containsText" dxfId="1356" priority="1350" operator="containsText" text="Deleted">
      <formula>NOT(ISERROR(SEARCH("Deleted",G101)))</formula>
    </cfRule>
    <cfRule type="containsText" dxfId="1355" priority="1351" operator="containsText" text="In Danger of Falling Behind Target">
      <formula>NOT(ISERROR(SEARCH("In Danger of Falling Behind Target",G101)))</formula>
    </cfRule>
    <cfRule type="containsText" dxfId="1354" priority="1352" operator="containsText" text="Not yet due">
      <formula>NOT(ISERROR(SEARCH("Not yet due",G101)))</formula>
    </cfRule>
    <cfRule type="containsText" dxfId="1353" priority="1353" operator="containsText" text="Completed Behind Schedule">
      <formula>NOT(ISERROR(SEARCH("Completed Behind Schedule",G101)))</formula>
    </cfRule>
    <cfRule type="containsText" dxfId="1352" priority="1354" operator="containsText" text="Off Target">
      <formula>NOT(ISERROR(SEARCH("Off Target",G101)))</formula>
    </cfRule>
    <cfRule type="containsText" dxfId="1351" priority="1355" operator="containsText" text="In Danger of Falling Behind Target">
      <formula>NOT(ISERROR(SEARCH("In Danger of Falling Behind Target",G101)))</formula>
    </cfRule>
    <cfRule type="containsText" dxfId="1350" priority="1356" operator="containsText" text="On Track to be Achieved">
      <formula>NOT(ISERROR(SEARCH("On Track to be Achieved",G101)))</formula>
    </cfRule>
    <cfRule type="containsText" dxfId="1349" priority="1357" operator="containsText" text="Fully Achieved">
      <formula>NOT(ISERROR(SEARCH("Fully Achieved",G101)))</formula>
    </cfRule>
    <cfRule type="containsText" dxfId="1348" priority="1358" operator="containsText" text="Update not Provided">
      <formula>NOT(ISERROR(SEARCH("Update not Provided",G101)))</formula>
    </cfRule>
    <cfRule type="containsText" dxfId="1347" priority="1359" operator="containsText" text="Not yet due">
      <formula>NOT(ISERROR(SEARCH("Not yet due",G101)))</formula>
    </cfRule>
    <cfRule type="containsText" dxfId="1346" priority="1360" operator="containsText" text="Completed Behind Schedule">
      <formula>NOT(ISERROR(SEARCH("Completed Behind Schedule",G101)))</formula>
    </cfRule>
    <cfRule type="containsText" dxfId="1345" priority="1361" operator="containsText" text="Off Target">
      <formula>NOT(ISERROR(SEARCH("Off Target",G101)))</formula>
    </cfRule>
    <cfRule type="containsText" dxfId="1344" priority="1362" operator="containsText" text="In Danger of Falling Behind Target">
      <formula>NOT(ISERROR(SEARCH("In Danger of Falling Behind Target",G101)))</formula>
    </cfRule>
    <cfRule type="containsText" dxfId="1343" priority="1363" operator="containsText" text="On Track to be Achieved">
      <formula>NOT(ISERROR(SEARCH("On Track to be Achieved",G101)))</formula>
    </cfRule>
    <cfRule type="containsText" dxfId="1342" priority="1364" operator="containsText" text="Fully Achieved">
      <formula>NOT(ISERROR(SEARCH("Fully Achieved",G101)))</formula>
    </cfRule>
    <cfRule type="containsText" dxfId="1341" priority="1365" operator="containsText" text="Fully Achieved">
      <formula>NOT(ISERROR(SEARCH("Fully Achieved",G101)))</formula>
    </cfRule>
    <cfRule type="containsText" dxfId="1340" priority="1366" operator="containsText" text="Fully Achieved">
      <formula>NOT(ISERROR(SEARCH("Fully Achieved",G101)))</formula>
    </cfRule>
    <cfRule type="containsText" dxfId="1339" priority="1367" operator="containsText" text="Deferred">
      <formula>NOT(ISERROR(SEARCH("Deferred",G101)))</formula>
    </cfRule>
    <cfRule type="containsText" dxfId="1338" priority="1368" operator="containsText" text="Deleted">
      <formula>NOT(ISERROR(SEARCH("Deleted",G101)))</formula>
    </cfRule>
    <cfRule type="containsText" dxfId="1337" priority="1369" operator="containsText" text="In Danger of Falling Behind Target">
      <formula>NOT(ISERROR(SEARCH("In Danger of Falling Behind Target",G101)))</formula>
    </cfRule>
    <cfRule type="containsText" dxfId="1336" priority="1370" operator="containsText" text="Not yet due">
      <formula>NOT(ISERROR(SEARCH("Not yet due",G101)))</formula>
    </cfRule>
    <cfRule type="containsText" dxfId="1335" priority="1371" operator="containsText" text="Update not Provided">
      <formula>NOT(ISERROR(SEARCH("Update not Provided",G101)))</formula>
    </cfRule>
  </conditionalFormatting>
  <conditionalFormatting sqref="G103:G121">
    <cfRule type="containsText" dxfId="1334" priority="1300" operator="containsText" text="On track to be achieved">
      <formula>NOT(ISERROR(SEARCH("On track to be achieved",G103)))</formula>
    </cfRule>
    <cfRule type="containsText" dxfId="1333" priority="1301" operator="containsText" text="Deferred">
      <formula>NOT(ISERROR(SEARCH("Deferred",G103)))</formula>
    </cfRule>
    <cfRule type="containsText" dxfId="1332" priority="1302" operator="containsText" text="Deleted">
      <formula>NOT(ISERROR(SEARCH("Deleted",G103)))</formula>
    </cfRule>
    <cfRule type="containsText" dxfId="1331" priority="1303" operator="containsText" text="In Danger of Falling Behind Target">
      <formula>NOT(ISERROR(SEARCH("In Danger of Falling Behind Target",G103)))</formula>
    </cfRule>
    <cfRule type="containsText" dxfId="1330" priority="1304" operator="containsText" text="Not yet due">
      <formula>NOT(ISERROR(SEARCH("Not yet due",G103)))</formula>
    </cfRule>
    <cfRule type="containsText" dxfId="1329" priority="1305" operator="containsText" text="Update not Provided">
      <formula>NOT(ISERROR(SEARCH("Update not Provided",G103)))</formula>
    </cfRule>
    <cfRule type="containsText" dxfId="1328" priority="1306" operator="containsText" text="Not yet due">
      <formula>NOT(ISERROR(SEARCH("Not yet due",G103)))</formula>
    </cfRule>
    <cfRule type="containsText" dxfId="1327" priority="1307" operator="containsText" text="Completed Behind Schedule">
      <formula>NOT(ISERROR(SEARCH("Completed Behind Schedule",G103)))</formula>
    </cfRule>
    <cfRule type="containsText" dxfId="1326" priority="1308" operator="containsText" text="Off Target">
      <formula>NOT(ISERROR(SEARCH("Off Target",G103)))</formula>
    </cfRule>
    <cfRule type="containsText" dxfId="1325" priority="1309" operator="containsText" text="On Track to be Achieved">
      <formula>NOT(ISERROR(SEARCH("On Track to be Achieved",G103)))</formula>
    </cfRule>
    <cfRule type="containsText" dxfId="1324" priority="1310" operator="containsText" text="Fully Achieved">
      <formula>NOT(ISERROR(SEARCH("Fully Achieved",G103)))</formula>
    </cfRule>
    <cfRule type="containsText" dxfId="1323" priority="1311" operator="containsText" text="Not yet due">
      <formula>NOT(ISERROR(SEARCH("Not yet due",G103)))</formula>
    </cfRule>
    <cfRule type="containsText" dxfId="1322" priority="1312" operator="containsText" text="Not Yet Due">
      <formula>NOT(ISERROR(SEARCH("Not Yet Due",G103)))</formula>
    </cfRule>
    <cfRule type="containsText" dxfId="1321" priority="1313" operator="containsText" text="Deferred">
      <formula>NOT(ISERROR(SEARCH("Deferred",G103)))</formula>
    </cfRule>
    <cfRule type="containsText" dxfId="1320" priority="1314" operator="containsText" text="Deleted">
      <formula>NOT(ISERROR(SEARCH("Deleted",G103)))</formula>
    </cfRule>
    <cfRule type="containsText" dxfId="1319" priority="1315" operator="containsText" text="In Danger of Falling Behind Target">
      <formula>NOT(ISERROR(SEARCH("In Danger of Falling Behind Target",G103)))</formula>
    </cfRule>
    <cfRule type="containsText" dxfId="1318" priority="1316" operator="containsText" text="Not yet due">
      <formula>NOT(ISERROR(SEARCH("Not yet due",G103)))</formula>
    </cfRule>
    <cfRule type="containsText" dxfId="1317" priority="1317" operator="containsText" text="Completed Behind Schedule">
      <formula>NOT(ISERROR(SEARCH("Completed Behind Schedule",G103)))</formula>
    </cfRule>
    <cfRule type="containsText" dxfId="1316" priority="1318" operator="containsText" text="Off Target">
      <formula>NOT(ISERROR(SEARCH("Off Target",G103)))</formula>
    </cfRule>
    <cfRule type="containsText" dxfId="1315" priority="1319" operator="containsText" text="In Danger of Falling Behind Target">
      <formula>NOT(ISERROR(SEARCH("In Danger of Falling Behind Target",G103)))</formula>
    </cfRule>
    <cfRule type="containsText" dxfId="1314" priority="1320" operator="containsText" text="On Track to be Achieved">
      <formula>NOT(ISERROR(SEARCH("On Track to be Achieved",G103)))</formula>
    </cfRule>
    <cfRule type="containsText" dxfId="1313" priority="1321" operator="containsText" text="Fully Achieved">
      <formula>NOT(ISERROR(SEARCH("Fully Achieved",G103)))</formula>
    </cfRule>
    <cfRule type="containsText" dxfId="1312" priority="1322" operator="containsText" text="Update not Provided">
      <formula>NOT(ISERROR(SEARCH("Update not Provided",G103)))</formula>
    </cfRule>
    <cfRule type="containsText" dxfId="1311" priority="1323" operator="containsText" text="Not yet due">
      <formula>NOT(ISERROR(SEARCH("Not yet due",G103)))</formula>
    </cfRule>
    <cfRule type="containsText" dxfId="1310" priority="1324" operator="containsText" text="Completed Behind Schedule">
      <formula>NOT(ISERROR(SEARCH("Completed Behind Schedule",G103)))</formula>
    </cfRule>
    <cfRule type="containsText" dxfId="1309" priority="1325" operator="containsText" text="Off Target">
      <formula>NOT(ISERROR(SEARCH("Off Target",G103)))</formula>
    </cfRule>
    <cfRule type="containsText" dxfId="1308" priority="1326" operator="containsText" text="In Danger of Falling Behind Target">
      <formula>NOT(ISERROR(SEARCH("In Danger of Falling Behind Target",G103)))</formula>
    </cfRule>
    <cfRule type="containsText" dxfId="1307" priority="1327" operator="containsText" text="On Track to be Achieved">
      <formula>NOT(ISERROR(SEARCH("On Track to be Achieved",G103)))</formula>
    </cfRule>
    <cfRule type="containsText" dxfId="1306" priority="1328" operator="containsText" text="Fully Achieved">
      <formula>NOT(ISERROR(SEARCH("Fully Achieved",G103)))</formula>
    </cfRule>
    <cfRule type="containsText" dxfId="1305" priority="1329" operator="containsText" text="Fully Achieved">
      <formula>NOT(ISERROR(SEARCH("Fully Achieved",G103)))</formula>
    </cfRule>
    <cfRule type="containsText" dxfId="1304" priority="1330" operator="containsText" text="Fully Achieved">
      <formula>NOT(ISERROR(SEARCH("Fully Achieved",G103)))</formula>
    </cfRule>
    <cfRule type="containsText" dxfId="1303" priority="1331" operator="containsText" text="Deferred">
      <formula>NOT(ISERROR(SEARCH("Deferred",G103)))</formula>
    </cfRule>
    <cfRule type="containsText" dxfId="1302" priority="1332" operator="containsText" text="Deleted">
      <formula>NOT(ISERROR(SEARCH("Deleted",G103)))</formula>
    </cfRule>
    <cfRule type="containsText" dxfId="1301" priority="1333" operator="containsText" text="In Danger of Falling Behind Target">
      <formula>NOT(ISERROR(SEARCH("In Danger of Falling Behind Target",G103)))</formula>
    </cfRule>
    <cfRule type="containsText" dxfId="1300" priority="1334" operator="containsText" text="Not yet due">
      <formula>NOT(ISERROR(SEARCH("Not yet due",G103)))</formula>
    </cfRule>
    <cfRule type="containsText" dxfId="1299" priority="1335" operator="containsText" text="Update not Provided">
      <formula>NOT(ISERROR(SEARCH("Update not Provided",G103)))</formula>
    </cfRule>
  </conditionalFormatting>
  <conditionalFormatting sqref="G122">
    <cfRule type="containsText" dxfId="1298" priority="1264" operator="containsText" text="On track to be achieved">
      <formula>NOT(ISERROR(SEARCH("On track to be achieved",G122)))</formula>
    </cfRule>
    <cfRule type="containsText" dxfId="1297" priority="1265" operator="containsText" text="Deferred">
      <formula>NOT(ISERROR(SEARCH("Deferred",G122)))</formula>
    </cfRule>
    <cfRule type="containsText" dxfId="1296" priority="1266" operator="containsText" text="Deleted">
      <formula>NOT(ISERROR(SEARCH("Deleted",G122)))</formula>
    </cfRule>
    <cfRule type="containsText" dxfId="1295" priority="1267" operator="containsText" text="In Danger of Falling Behind Target">
      <formula>NOT(ISERROR(SEARCH("In Danger of Falling Behind Target",G122)))</formula>
    </cfRule>
    <cfRule type="containsText" dxfId="1294" priority="1268" operator="containsText" text="Not yet due">
      <formula>NOT(ISERROR(SEARCH("Not yet due",G122)))</formula>
    </cfRule>
    <cfRule type="containsText" dxfId="1293" priority="1269" operator="containsText" text="Update not Provided">
      <formula>NOT(ISERROR(SEARCH("Update not Provided",G122)))</formula>
    </cfRule>
    <cfRule type="containsText" dxfId="1292" priority="1270" operator="containsText" text="Not yet due">
      <formula>NOT(ISERROR(SEARCH("Not yet due",G122)))</formula>
    </cfRule>
    <cfRule type="containsText" dxfId="1291" priority="1271" operator="containsText" text="Completed Behind Schedule">
      <formula>NOT(ISERROR(SEARCH("Completed Behind Schedule",G122)))</formula>
    </cfRule>
    <cfRule type="containsText" dxfId="1290" priority="1272" operator="containsText" text="Off Target">
      <formula>NOT(ISERROR(SEARCH("Off Target",G122)))</formula>
    </cfRule>
    <cfRule type="containsText" dxfId="1289" priority="1273" operator="containsText" text="On Track to be Achieved">
      <formula>NOT(ISERROR(SEARCH("On Track to be Achieved",G122)))</formula>
    </cfRule>
    <cfRule type="containsText" dxfId="1288" priority="1274" operator="containsText" text="Fully Achieved">
      <formula>NOT(ISERROR(SEARCH("Fully Achieved",G122)))</formula>
    </cfRule>
    <cfRule type="containsText" dxfId="1287" priority="1275" operator="containsText" text="Not yet due">
      <formula>NOT(ISERROR(SEARCH("Not yet due",G122)))</formula>
    </cfRule>
    <cfRule type="containsText" dxfId="1286" priority="1276" operator="containsText" text="Not Yet Due">
      <formula>NOT(ISERROR(SEARCH("Not Yet Due",G122)))</formula>
    </cfRule>
    <cfRule type="containsText" dxfId="1285" priority="1277" operator="containsText" text="Deferred">
      <formula>NOT(ISERROR(SEARCH("Deferred",G122)))</formula>
    </cfRule>
    <cfRule type="containsText" dxfId="1284" priority="1278" operator="containsText" text="Deleted">
      <formula>NOT(ISERROR(SEARCH("Deleted",G122)))</formula>
    </cfRule>
    <cfRule type="containsText" dxfId="1283" priority="1279" operator="containsText" text="In Danger of Falling Behind Target">
      <formula>NOT(ISERROR(SEARCH("In Danger of Falling Behind Target",G122)))</formula>
    </cfRule>
    <cfRule type="containsText" dxfId="1282" priority="1280" operator="containsText" text="Not yet due">
      <formula>NOT(ISERROR(SEARCH("Not yet due",G122)))</formula>
    </cfRule>
    <cfRule type="containsText" dxfId="1281" priority="1281" operator="containsText" text="Completed Behind Schedule">
      <formula>NOT(ISERROR(SEARCH("Completed Behind Schedule",G122)))</formula>
    </cfRule>
    <cfRule type="containsText" dxfId="1280" priority="1282" operator="containsText" text="Off Target">
      <formula>NOT(ISERROR(SEARCH("Off Target",G122)))</formula>
    </cfRule>
    <cfRule type="containsText" dxfId="1279" priority="1283" operator="containsText" text="In Danger of Falling Behind Target">
      <formula>NOT(ISERROR(SEARCH("In Danger of Falling Behind Target",G122)))</formula>
    </cfRule>
    <cfRule type="containsText" dxfId="1278" priority="1284" operator="containsText" text="On Track to be Achieved">
      <formula>NOT(ISERROR(SEARCH("On Track to be Achieved",G122)))</formula>
    </cfRule>
    <cfRule type="containsText" dxfId="1277" priority="1285" operator="containsText" text="Fully Achieved">
      <formula>NOT(ISERROR(SEARCH("Fully Achieved",G122)))</formula>
    </cfRule>
    <cfRule type="containsText" dxfId="1276" priority="1286" operator="containsText" text="Update not Provided">
      <formula>NOT(ISERROR(SEARCH("Update not Provided",G122)))</formula>
    </cfRule>
    <cfRule type="containsText" dxfId="1275" priority="1287" operator="containsText" text="Not yet due">
      <formula>NOT(ISERROR(SEARCH("Not yet due",G122)))</formula>
    </cfRule>
    <cfRule type="containsText" dxfId="1274" priority="1288" operator="containsText" text="Completed Behind Schedule">
      <formula>NOT(ISERROR(SEARCH("Completed Behind Schedule",G122)))</formula>
    </cfRule>
    <cfRule type="containsText" dxfId="1273" priority="1289" operator="containsText" text="Off Target">
      <formula>NOT(ISERROR(SEARCH("Off Target",G122)))</formula>
    </cfRule>
    <cfRule type="containsText" dxfId="1272" priority="1290" operator="containsText" text="In Danger of Falling Behind Target">
      <formula>NOT(ISERROR(SEARCH("In Danger of Falling Behind Target",G122)))</formula>
    </cfRule>
    <cfRule type="containsText" dxfId="1271" priority="1291" operator="containsText" text="On Track to be Achieved">
      <formula>NOT(ISERROR(SEARCH("On Track to be Achieved",G122)))</formula>
    </cfRule>
    <cfRule type="containsText" dxfId="1270" priority="1292" operator="containsText" text="Fully Achieved">
      <formula>NOT(ISERROR(SEARCH("Fully Achieved",G122)))</formula>
    </cfRule>
    <cfRule type="containsText" dxfId="1269" priority="1293" operator="containsText" text="Fully Achieved">
      <formula>NOT(ISERROR(SEARCH("Fully Achieved",G122)))</formula>
    </cfRule>
    <cfRule type="containsText" dxfId="1268" priority="1294" operator="containsText" text="Fully Achieved">
      <formula>NOT(ISERROR(SEARCH("Fully Achieved",G122)))</formula>
    </cfRule>
    <cfRule type="containsText" dxfId="1267" priority="1295" operator="containsText" text="Deferred">
      <formula>NOT(ISERROR(SEARCH("Deferred",G122)))</formula>
    </cfRule>
    <cfRule type="containsText" dxfId="1266" priority="1296" operator="containsText" text="Deleted">
      <formula>NOT(ISERROR(SEARCH("Deleted",G122)))</formula>
    </cfRule>
    <cfRule type="containsText" dxfId="1265" priority="1297" operator="containsText" text="In Danger of Falling Behind Target">
      <formula>NOT(ISERROR(SEARCH("In Danger of Falling Behind Target",G122)))</formula>
    </cfRule>
    <cfRule type="containsText" dxfId="1264" priority="1298" operator="containsText" text="Not yet due">
      <formula>NOT(ISERROR(SEARCH("Not yet due",G122)))</formula>
    </cfRule>
    <cfRule type="containsText" dxfId="1263" priority="1299" operator="containsText" text="Update not Provided">
      <formula>NOT(ISERROR(SEARCH("Update not Provided",G122)))</formula>
    </cfRule>
  </conditionalFormatting>
  <conditionalFormatting sqref="G122">
    <cfRule type="containsText" dxfId="1262" priority="1228" operator="containsText" text="On track to be achieved">
      <formula>NOT(ISERROR(SEARCH("On track to be achieved",G122)))</formula>
    </cfRule>
    <cfRule type="containsText" dxfId="1261" priority="1229" operator="containsText" text="Deferred">
      <formula>NOT(ISERROR(SEARCH("Deferred",G122)))</formula>
    </cfRule>
    <cfRule type="containsText" dxfId="1260" priority="1230" operator="containsText" text="Deleted">
      <formula>NOT(ISERROR(SEARCH("Deleted",G122)))</formula>
    </cfRule>
    <cfRule type="containsText" dxfId="1259" priority="1231" operator="containsText" text="In Danger of Falling Behind Target">
      <formula>NOT(ISERROR(SEARCH("In Danger of Falling Behind Target",G122)))</formula>
    </cfRule>
    <cfRule type="containsText" dxfId="1258" priority="1232" operator="containsText" text="Not yet due">
      <formula>NOT(ISERROR(SEARCH("Not yet due",G122)))</formula>
    </cfRule>
    <cfRule type="containsText" dxfId="1257" priority="1233" operator="containsText" text="Update not Provided">
      <formula>NOT(ISERROR(SEARCH("Update not Provided",G122)))</formula>
    </cfRule>
    <cfRule type="containsText" dxfId="1256" priority="1234" operator="containsText" text="Not yet due">
      <formula>NOT(ISERROR(SEARCH("Not yet due",G122)))</formula>
    </cfRule>
    <cfRule type="containsText" dxfId="1255" priority="1235" operator="containsText" text="Completed Behind Schedule">
      <formula>NOT(ISERROR(SEARCH("Completed Behind Schedule",G122)))</formula>
    </cfRule>
    <cfRule type="containsText" dxfId="1254" priority="1236" operator="containsText" text="Off Target">
      <formula>NOT(ISERROR(SEARCH("Off Target",G122)))</formula>
    </cfRule>
    <cfRule type="containsText" dxfId="1253" priority="1237" operator="containsText" text="On Track to be Achieved">
      <formula>NOT(ISERROR(SEARCH("On Track to be Achieved",G122)))</formula>
    </cfRule>
    <cfRule type="containsText" dxfId="1252" priority="1238" operator="containsText" text="Fully Achieved">
      <formula>NOT(ISERROR(SEARCH("Fully Achieved",G122)))</formula>
    </cfRule>
    <cfRule type="containsText" dxfId="1251" priority="1239" operator="containsText" text="Not yet due">
      <formula>NOT(ISERROR(SEARCH("Not yet due",G122)))</formula>
    </cfRule>
    <cfRule type="containsText" dxfId="1250" priority="1240" operator="containsText" text="Not Yet Due">
      <formula>NOT(ISERROR(SEARCH("Not Yet Due",G122)))</formula>
    </cfRule>
    <cfRule type="containsText" dxfId="1249" priority="1241" operator="containsText" text="Deferred">
      <formula>NOT(ISERROR(SEARCH("Deferred",G122)))</formula>
    </cfRule>
    <cfRule type="containsText" dxfId="1248" priority="1242" operator="containsText" text="Deleted">
      <formula>NOT(ISERROR(SEARCH("Deleted",G122)))</formula>
    </cfRule>
    <cfRule type="containsText" dxfId="1247" priority="1243" operator="containsText" text="In Danger of Falling Behind Target">
      <formula>NOT(ISERROR(SEARCH("In Danger of Falling Behind Target",G122)))</formula>
    </cfRule>
    <cfRule type="containsText" dxfId="1246" priority="1244" operator="containsText" text="Not yet due">
      <formula>NOT(ISERROR(SEARCH("Not yet due",G122)))</formula>
    </cfRule>
    <cfRule type="containsText" dxfId="1245" priority="1245" operator="containsText" text="Completed Behind Schedule">
      <formula>NOT(ISERROR(SEARCH("Completed Behind Schedule",G122)))</formula>
    </cfRule>
    <cfRule type="containsText" dxfId="1244" priority="1246" operator="containsText" text="Off Target">
      <formula>NOT(ISERROR(SEARCH("Off Target",G122)))</formula>
    </cfRule>
    <cfRule type="containsText" dxfId="1243" priority="1247" operator="containsText" text="In Danger of Falling Behind Target">
      <formula>NOT(ISERROR(SEARCH("In Danger of Falling Behind Target",G122)))</formula>
    </cfRule>
    <cfRule type="containsText" dxfId="1242" priority="1248" operator="containsText" text="On Track to be Achieved">
      <formula>NOT(ISERROR(SEARCH("On Track to be Achieved",G122)))</formula>
    </cfRule>
    <cfRule type="containsText" dxfId="1241" priority="1249" operator="containsText" text="Fully Achieved">
      <formula>NOT(ISERROR(SEARCH("Fully Achieved",G122)))</formula>
    </cfRule>
    <cfRule type="containsText" dxfId="1240" priority="1250" operator="containsText" text="Update not Provided">
      <formula>NOT(ISERROR(SEARCH("Update not Provided",G122)))</formula>
    </cfRule>
    <cfRule type="containsText" dxfId="1239" priority="1251" operator="containsText" text="Not yet due">
      <formula>NOT(ISERROR(SEARCH("Not yet due",G122)))</formula>
    </cfRule>
    <cfRule type="containsText" dxfId="1238" priority="1252" operator="containsText" text="Completed Behind Schedule">
      <formula>NOT(ISERROR(SEARCH("Completed Behind Schedule",G122)))</formula>
    </cfRule>
    <cfRule type="containsText" dxfId="1237" priority="1253" operator="containsText" text="Off Target">
      <formula>NOT(ISERROR(SEARCH("Off Target",G122)))</formula>
    </cfRule>
    <cfRule type="containsText" dxfId="1236" priority="1254" operator="containsText" text="In Danger of Falling Behind Target">
      <formula>NOT(ISERROR(SEARCH("In Danger of Falling Behind Target",G122)))</formula>
    </cfRule>
    <cfRule type="containsText" dxfId="1235" priority="1255" operator="containsText" text="On Track to be Achieved">
      <formula>NOT(ISERROR(SEARCH("On Track to be Achieved",G122)))</formula>
    </cfRule>
    <cfRule type="containsText" dxfId="1234" priority="1256" operator="containsText" text="Fully Achieved">
      <formula>NOT(ISERROR(SEARCH("Fully Achieved",G122)))</formula>
    </cfRule>
    <cfRule type="containsText" dxfId="1233" priority="1257" operator="containsText" text="Fully Achieved">
      <formula>NOT(ISERROR(SEARCH("Fully Achieved",G122)))</formula>
    </cfRule>
    <cfRule type="containsText" dxfId="1232" priority="1258" operator="containsText" text="Fully Achieved">
      <formula>NOT(ISERROR(SEARCH("Fully Achieved",G122)))</formula>
    </cfRule>
    <cfRule type="containsText" dxfId="1231" priority="1259" operator="containsText" text="Deferred">
      <formula>NOT(ISERROR(SEARCH("Deferred",G122)))</formula>
    </cfRule>
    <cfRule type="containsText" dxfId="1230" priority="1260" operator="containsText" text="Deleted">
      <formula>NOT(ISERROR(SEARCH("Deleted",G122)))</formula>
    </cfRule>
    <cfRule type="containsText" dxfId="1229" priority="1261" operator="containsText" text="In Danger of Falling Behind Target">
      <formula>NOT(ISERROR(SEARCH("In Danger of Falling Behind Target",G122)))</formula>
    </cfRule>
    <cfRule type="containsText" dxfId="1228" priority="1262" operator="containsText" text="Not yet due">
      <formula>NOT(ISERROR(SEARCH("Not yet due",G122)))</formula>
    </cfRule>
    <cfRule type="containsText" dxfId="1227" priority="1263" operator="containsText" text="Update not Provided">
      <formula>NOT(ISERROR(SEARCH("Update not Provided",G122)))</formula>
    </cfRule>
  </conditionalFormatting>
  <conditionalFormatting sqref="I4:I12">
    <cfRule type="containsText" dxfId="1226" priority="1192" operator="containsText" text="On track to be achieved">
      <formula>NOT(ISERROR(SEARCH("On track to be achieved",I4)))</formula>
    </cfRule>
    <cfRule type="containsText" dxfId="1225" priority="1193" operator="containsText" text="Deferred">
      <formula>NOT(ISERROR(SEARCH("Deferred",I4)))</formula>
    </cfRule>
    <cfRule type="containsText" dxfId="1224" priority="1194" operator="containsText" text="Deleted">
      <formula>NOT(ISERROR(SEARCH("Deleted",I4)))</formula>
    </cfRule>
    <cfRule type="containsText" dxfId="1223" priority="1195" operator="containsText" text="In Danger of Falling Behind Target">
      <formula>NOT(ISERROR(SEARCH("In Danger of Falling Behind Target",I4)))</formula>
    </cfRule>
    <cfRule type="containsText" dxfId="1222" priority="1196" operator="containsText" text="Not yet due">
      <formula>NOT(ISERROR(SEARCH("Not yet due",I4)))</formula>
    </cfRule>
    <cfRule type="containsText" dxfId="1221" priority="1197" operator="containsText" text="Update not Provided">
      <formula>NOT(ISERROR(SEARCH("Update not Provided",I4)))</formula>
    </cfRule>
    <cfRule type="containsText" dxfId="1220" priority="1198" operator="containsText" text="Not yet due">
      <formula>NOT(ISERROR(SEARCH("Not yet due",I4)))</formula>
    </cfRule>
    <cfRule type="containsText" dxfId="1219" priority="1199" operator="containsText" text="Completed Behind Schedule">
      <formula>NOT(ISERROR(SEARCH("Completed Behind Schedule",I4)))</formula>
    </cfRule>
    <cfRule type="containsText" dxfId="1218" priority="1200" operator="containsText" text="Off Target">
      <formula>NOT(ISERROR(SEARCH("Off Target",I4)))</formula>
    </cfRule>
    <cfRule type="containsText" dxfId="1217" priority="1201" operator="containsText" text="On Track to be Achieved">
      <formula>NOT(ISERROR(SEARCH("On Track to be Achieved",I4)))</formula>
    </cfRule>
    <cfRule type="containsText" dxfId="1216" priority="1202" operator="containsText" text="Fully Achieved">
      <formula>NOT(ISERROR(SEARCH("Fully Achieved",I4)))</formula>
    </cfRule>
    <cfRule type="containsText" dxfId="1215" priority="1203" operator="containsText" text="Not yet due">
      <formula>NOT(ISERROR(SEARCH("Not yet due",I4)))</formula>
    </cfRule>
    <cfRule type="containsText" dxfId="1214" priority="1204" operator="containsText" text="Not Yet Due">
      <formula>NOT(ISERROR(SEARCH("Not Yet Due",I4)))</formula>
    </cfRule>
    <cfRule type="containsText" dxfId="1213" priority="1205" operator="containsText" text="Deferred">
      <formula>NOT(ISERROR(SEARCH("Deferred",I4)))</formula>
    </cfRule>
    <cfRule type="containsText" dxfId="1212" priority="1206" operator="containsText" text="Deleted">
      <formula>NOT(ISERROR(SEARCH("Deleted",I4)))</formula>
    </cfRule>
    <cfRule type="containsText" dxfId="1211" priority="1207" operator="containsText" text="In Danger of Falling Behind Target">
      <formula>NOT(ISERROR(SEARCH("In Danger of Falling Behind Target",I4)))</formula>
    </cfRule>
    <cfRule type="containsText" dxfId="1210" priority="1208" operator="containsText" text="Not yet due">
      <formula>NOT(ISERROR(SEARCH("Not yet due",I4)))</formula>
    </cfRule>
    <cfRule type="containsText" dxfId="1209" priority="1209" operator="containsText" text="Completed Behind Schedule">
      <formula>NOT(ISERROR(SEARCH("Completed Behind Schedule",I4)))</formula>
    </cfRule>
    <cfRule type="containsText" dxfId="1208" priority="1210" operator="containsText" text="Off Target">
      <formula>NOT(ISERROR(SEARCH("Off Target",I4)))</formula>
    </cfRule>
    <cfRule type="containsText" dxfId="1207" priority="1211" operator="containsText" text="In Danger of Falling Behind Target">
      <formula>NOT(ISERROR(SEARCH("In Danger of Falling Behind Target",I4)))</formula>
    </cfRule>
    <cfRule type="containsText" dxfId="1206" priority="1212" operator="containsText" text="On Track to be Achieved">
      <formula>NOT(ISERROR(SEARCH("On Track to be Achieved",I4)))</formula>
    </cfRule>
    <cfRule type="containsText" dxfId="1205" priority="1213" operator="containsText" text="Fully Achieved">
      <formula>NOT(ISERROR(SEARCH("Fully Achieved",I4)))</formula>
    </cfRule>
    <cfRule type="containsText" dxfId="1204" priority="1214" operator="containsText" text="Update not Provided">
      <formula>NOT(ISERROR(SEARCH("Update not Provided",I4)))</formula>
    </cfRule>
    <cfRule type="containsText" dxfId="1203" priority="1215" operator="containsText" text="Not yet due">
      <formula>NOT(ISERROR(SEARCH("Not yet due",I4)))</formula>
    </cfRule>
    <cfRule type="containsText" dxfId="1202" priority="1216" operator="containsText" text="Completed Behind Schedule">
      <formula>NOT(ISERROR(SEARCH("Completed Behind Schedule",I4)))</formula>
    </cfRule>
    <cfRule type="containsText" dxfId="1201" priority="1217" operator="containsText" text="Off Target">
      <formula>NOT(ISERROR(SEARCH("Off Target",I4)))</formula>
    </cfRule>
    <cfRule type="containsText" dxfId="1200" priority="1218" operator="containsText" text="In Danger of Falling Behind Target">
      <formula>NOT(ISERROR(SEARCH("In Danger of Falling Behind Target",I4)))</formula>
    </cfRule>
    <cfRule type="containsText" dxfId="1199" priority="1219" operator="containsText" text="On Track to be Achieved">
      <formula>NOT(ISERROR(SEARCH("On Track to be Achieved",I4)))</formula>
    </cfRule>
    <cfRule type="containsText" dxfId="1198" priority="1220" operator="containsText" text="Fully Achieved">
      <formula>NOT(ISERROR(SEARCH("Fully Achieved",I4)))</formula>
    </cfRule>
    <cfRule type="containsText" dxfId="1197" priority="1221" operator="containsText" text="Fully Achieved">
      <formula>NOT(ISERROR(SEARCH("Fully Achieved",I4)))</formula>
    </cfRule>
    <cfRule type="containsText" dxfId="1196" priority="1222" operator="containsText" text="Fully Achieved">
      <formula>NOT(ISERROR(SEARCH("Fully Achieved",I4)))</formula>
    </cfRule>
    <cfRule type="containsText" dxfId="1195" priority="1223" operator="containsText" text="Deferred">
      <formula>NOT(ISERROR(SEARCH("Deferred",I4)))</formula>
    </cfRule>
    <cfRule type="containsText" dxfId="1194" priority="1224" operator="containsText" text="Deleted">
      <formula>NOT(ISERROR(SEARCH("Deleted",I4)))</formula>
    </cfRule>
    <cfRule type="containsText" dxfId="1193" priority="1225" operator="containsText" text="In Danger of Falling Behind Target">
      <formula>NOT(ISERROR(SEARCH("In Danger of Falling Behind Target",I4)))</formula>
    </cfRule>
    <cfRule type="containsText" dxfId="1192" priority="1226" operator="containsText" text="Not yet due">
      <formula>NOT(ISERROR(SEARCH("Not yet due",I4)))</formula>
    </cfRule>
    <cfRule type="containsText" dxfId="1191" priority="1227" operator="containsText" text="Update not Provided">
      <formula>NOT(ISERROR(SEARCH("Update not Provided",I4)))</formula>
    </cfRule>
  </conditionalFormatting>
  <conditionalFormatting sqref="I14:I31">
    <cfRule type="containsText" dxfId="1190" priority="1156" operator="containsText" text="On track to be achieved">
      <formula>NOT(ISERROR(SEARCH("On track to be achieved",I14)))</formula>
    </cfRule>
    <cfRule type="containsText" dxfId="1189" priority="1157" operator="containsText" text="Deferred">
      <formula>NOT(ISERROR(SEARCH("Deferred",I14)))</formula>
    </cfRule>
    <cfRule type="containsText" dxfId="1188" priority="1158" operator="containsText" text="Deleted">
      <formula>NOT(ISERROR(SEARCH("Deleted",I14)))</formula>
    </cfRule>
    <cfRule type="containsText" dxfId="1187" priority="1159" operator="containsText" text="In Danger of Falling Behind Target">
      <formula>NOT(ISERROR(SEARCH("In Danger of Falling Behind Target",I14)))</formula>
    </cfRule>
    <cfRule type="containsText" dxfId="1186" priority="1160" operator="containsText" text="Not yet due">
      <formula>NOT(ISERROR(SEARCH("Not yet due",I14)))</formula>
    </cfRule>
    <cfRule type="containsText" dxfId="1185" priority="1161" operator="containsText" text="Update not Provided">
      <formula>NOT(ISERROR(SEARCH("Update not Provided",I14)))</formula>
    </cfRule>
    <cfRule type="containsText" dxfId="1184" priority="1162" operator="containsText" text="Not yet due">
      <formula>NOT(ISERROR(SEARCH("Not yet due",I14)))</formula>
    </cfRule>
    <cfRule type="containsText" dxfId="1183" priority="1163" operator="containsText" text="Completed Behind Schedule">
      <formula>NOT(ISERROR(SEARCH("Completed Behind Schedule",I14)))</formula>
    </cfRule>
    <cfRule type="containsText" dxfId="1182" priority="1164" operator="containsText" text="Off Target">
      <formula>NOT(ISERROR(SEARCH("Off Target",I14)))</formula>
    </cfRule>
    <cfRule type="containsText" dxfId="1181" priority="1165" operator="containsText" text="On Track to be Achieved">
      <formula>NOT(ISERROR(SEARCH("On Track to be Achieved",I14)))</formula>
    </cfRule>
    <cfRule type="containsText" dxfId="1180" priority="1166" operator="containsText" text="Fully Achieved">
      <formula>NOT(ISERROR(SEARCH("Fully Achieved",I14)))</formula>
    </cfRule>
    <cfRule type="containsText" dxfId="1179" priority="1167" operator="containsText" text="Not yet due">
      <formula>NOT(ISERROR(SEARCH("Not yet due",I14)))</formula>
    </cfRule>
    <cfRule type="containsText" dxfId="1178" priority="1168" operator="containsText" text="Not Yet Due">
      <formula>NOT(ISERROR(SEARCH("Not Yet Due",I14)))</formula>
    </cfRule>
    <cfRule type="containsText" dxfId="1177" priority="1169" operator="containsText" text="Deferred">
      <formula>NOT(ISERROR(SEARCH("Deferred",I14)))</formula>
    </cfRule>
    <cfRule type="containsText" dxfId="1176" priority="1170" operator="containsText" text="Deleted">
      <formula>NOT(ISERROR(SEARCH("Deleted",I14)))</formula>
    </cfRule>
    <cfRule type="containsText" dxfId="1175" priority="1171" operator="containsText" text="In Danger of Falling Behind Target">
      <formula>NOT(ISERROR(SEARCH("In Danger of Falling Behind Target",I14)))</formula>
    </cfRule>
    <cfRule type="containsText" dxfId="1174" priority="1172" operator="containsText" text="Not yet due">
      <formula>NOT(ISERROR(SEARCH("Not yet due",I14)))</formula>
    </cfRule>
    <cfRule type="containsText" dxfId="1173" priority="1173" operator="containsText" text="Completed Behind Schedule">
      <formula>NOT(ISERROR(SEARCH("Completed Behind Schedule",I14)))</formula>
    </cfRule>
    <cfRule type="containsText" dxfId="1172" priority="1174" operator="containsText" text="Off Target">
      <formula>NOT(ISERROR(SEARCH("Off Target",I14)))</formula>
    </cfRule>
    <cfRule type="containsText" dxfId="1171" priority="1175" operator="containsText" text="In Danger of Falling Behind Target">
      <formula>NOT(ISERROR(SEARCH("In Danger of Falling Behind Target",I14)))</formula>
    </cfRule>
    <cfRule type="containsText" dxfId="1170" priority="1176" operator="containsText" text="On Track to be Achieved">
      <formula>NOT(ISERROR(SEARCH("On Track to be Achieved",I14)))</formula>
    </cfRule>
    <cfRule type="containsText" dxfId="1169" priority="1177" operator="containsText" text="Fully Achieved">
      <formula>NOT(ISERROR(SEARCH("Fully Achieved",I14)))</formula>
    </cfRule>
    <cfRule type="containsText" dxfId="1168" priority="1178" operator="containsText" text="Update not Provided">
      <formula>NOT(ISERROR(SEARCH("Update not Provided",I14)))</formula>
    </cfRule>
    <cfRule type="containsText" dxfId="1167" priority="1179" operator="containsText" text="Not yet due">
      <formula>NOT(ISERROR(SEARCH("Not yet due",I14)))</formula>
    </cfRule>
    <cfRule type="containsText" dxfId="1166" priority="1180" operator="containsText" text="Completed Behind Schedule">
      <formula>NOT(ISERROR(SEARCH("Completed Behind Schedule",I14)))</formula>
    </cfRule>
    <cfRule type="containsText" dxfId="1165" priority="1181" operator="containsText" text="Off Target">
      <formula>NOT(ISERROR(SEARCH("Off Target",I14)))</formula>
    </cfRule>
    <cfRule type="containsText" dxfId="1164" priority="1182" operator="containsText" text="In Danger of Falling Behind Target">
      <formula>NOT(ISERROR(SEARCH("In Danger of Falling Behind Target",I14)))</formula>
    </cfRule>
    <cfRule type="containsText" dxfId="1163" priority="1183" operator="containsText" text="On Track to be Achieved">
      <formula>NOT(ISERROR(SEARCH("On Track to be Achieved",I14)))</formula>
    </cfRule>
    <cfRule type="containsText" dxfId="1162" priority="1184" operator="containsText" text="Fully Achieved">
      <formula>NOT(ISERROR(SEARCH("Fully Achieved",I14)))</formula>
    </cfRule>
    <cfRule type="containsText" dxfId="1161" priority="1185" operator="containsText" text="Fully Achieved">
      <formula>NOT(ISERROR(SEARCH("Fully Achieved",I14)))</formula>
    </cfRule>
    <cfRule type="containsText" dxfId="1160" priority="1186" operator="containsText" text="Fully Achieved">
      <formula>NOT(ISERROR(SEARCH("Fully Achieved",I14)))</formula>
    </cfRule>
    <cfRule type="containsText" dxfId="1159" priority="1187" operator="containsText" text="Deferred">
      <formula>NOT(ISERROR(SEARCH("Deferred",I14)))</formula>
    </cfRule>
    <cfRule type="containsText" dxfId="1158" priority="1188" operator="containsText" text="Deleted">
      <formula>NOT(ISERROR(SEARCH("Deleted",I14)))</formula>
    </cfRule>
    <cfRule type="containsText" dxfId="1157" priority="1189" operator="containsText" text="In Danger of Falling Behind Target">
      <formula>NOT(ISERROR(SEARCH("In Danger of Falling Behind Target",I14)))</formula>
    </cfRule>
    <cfRule type="containsText" dxfId="1156" priority="1190" operator="containsText" text="Not yet due">
      <formula>NOT(ISERROR(SEARCH("Not yet due",I14)))</formula>
    </cfRule>
    <cfRule type="containsText" dxfId="1155" priority="1191" operator="containsText" text="Update not Provided">
      <formula>NOT(ISERROR(SEARCH("Update not Provided",I14)))</formula>
    </cfRule>
  </conditionalFormatting>
  <conditionalFormatting sqref="I32:I42">
    <cfRule type="containsText" dxfId="1154" priority="1120" operator="containsText" text="On track to be achieved">
      <formula>NOT(ISERROR(SEARCH("On track to be achieved",I32)))</formula>
    </cfRule>
    <cfRule type="containsText" dxfId="1153" priority="1121" operator="containsText" text="Deferred">
      <formula>NOT(ISERROR(SEARCH("Deferred",I32)))</formula>
    </cfRule>
    <cfRule type="containsText" dxfId="1152" priority="1122" operator="containsText" text="Deleted">
      <formula>NOT(ISERROR(SEARCH("Deleted",I32)))</formula>
    </cfRule>
    <cfRule type="containsText" dxfId="1151" priority="1123" operator="containsText" text="In Danger of Falling Behind Target">
      <formula>NOT(ISERROR(SEARCH("In Danger of Falling Behind Target",I32)))</formula>
    </cfRule>
    <cfRule type="containsText" dxfId="1150" priority="1124" operator="containsText" text="Not yet due">
      <formula>NOT(ISERROR(SEARCH("Not yet due",I32)))</formula>
    </cfRule>
    <cfRule type="containsText" dxfId="1149" priority="1125" operator="containsText" text="Update not Provided">
      <formula>NOT(ISERROR(SEARCH("Update not Provided",I32)))</formula>
    </cfRule>
    <cfRule type="containsText" dxfId="1148" priority="1126" operator="containsText" text="Not yet due">
      <formula>NOT(ISERROR(SEARCH("Not yet due",I32)))</formula>
    </cfRule>
    <cfRule type="containsText" dxfId="1147" priority="1127" operator="containsText" text="Completed Behind Schedule">
      <formula>NOT(ISERROR(SEARCH("Completed Behind Schedule",I32)))</formula>
    </cfRule>
    <cfRule type="containsText" dxfId="1146" priority="1128" operator="containsText" text="Off Target">
      <formula>NOT(ISERROR(SEARCH("Off Target",I32)))</formula>
    </cfRule>
    <cfRule type="containsText" dxfId="1145" priority="1129" operator="containsText" text="On Track to be Achieved">
      <formula>NOT(ISERROR(SEARCH("On Track to be Achieved",I32)))</formula>
    </cfRule>
    <cfRule type="containsText" dxfId="1144" priority="1130" operator="containsText" text="Fully Achieved">
      <formula>NOT(ISERROR(SEARCH("Fully Achieved",I32)))</formula>
    </cfRule>
    <cfRule type="containsText" dxfId="1143" priority="1131" operator="containsText" text="Not yet due">
      <formula>NOT(ISERROR(SEARCH("Not yet due",I32)))</formula>
    </cfRule>
    <cfRule type="containsText" dxfId="1142" priority="1132" operator="containsText" text="Not Yet Due">
      <formula>NOT(ISERROR(SEARCH("Not Yet Due",I32)))</formula>
    </cfRule>
    <cfRule type="containsText" dxfId="1141" priority="1133" operator="containsText" text="Deferred">
      <formula>NOT(ISERROR(SEARCH("Deferred",I32)))</formula>
    </cfRule>
    <cfRule type="containsText" dxfId="1140" priority="1134" operator="containsText" text="Deleted">
      <formula>NOT(ISERROR(SEARCH("Deleted",I32)))</formula>
    </cfRule>
    <cfRule type="containsText" dxfId="1139" priority="1135" operator="containsText" text="In Danger of Falling Behind Target">
      <formula>NOT(ISERROR(SEARCH("In Danger of Falling Behind Target",I32)))</formula>
    </cfRule>
    <cfRule type="containsText" dxfId="1138" priority="1136" operator="containsText" text="Not yet due">
      <formula>NOT(ISERROR(SEARCH("Not yet due",I32)))</formula>
    </cfRule>
    <cfRule type="containsText" dxfId="1137" priority="1137" operator="containsText" text="Completed Behind Schedule">
      <formula>NOT(ISERROR(SEARCH("Completed Behind Schedule",I32)))</formula>
    </cfRule>
    <cfRule type="containsText" dxfId="1136" priority="1138" operator="containsText" text="Off Target">
      <formula>NOT(ISERROR(SEARCH("Off Target",I32)))</formula>
    </cfRule>
    <cfRule type="containsText" dxfId="1135" priority="1139" operator="containsText" text="In Danger of Falling Behind Target">
      <formula>NOT(ISERROR(SEARCH("In Danger of Falling Behind Target",I32)))</formula>
    </cfRule>
    <cfRule type="containsText" dxfId="1134" priority="1140" operator="containsText" text="On Track to be Achieved">
      <formula>NOT(ISERROR(SEARCH("On Track to be Achieved",I32)))</formula>
    </cfRule>
    <cfRule type="containsText" dxfId="1133" priority="1141" operator="containsText" text="Fully Achieved">
      <formula>NOT(ISERROR(SEARCH("Fully Achieved",I32)))</formula>
    </cfRule>
    <cfRule type="containsText" dxfId="1132" priority="1142" operator="containsText" text="Update not Provided">
      <formula>NOT(ISERROR(SEARCH("Update not Provided",I32)))</formula>
    </cfRule>
    <cfRule type="containsText" dxfId="1131" priority="1143" operator="containsText" text="Not yet due">
      <formula>NOT(ISERROR(SEARCH("Not yet due",I32)))</formula>
    </cfRule>
    <cfRule type="containsText" dxfId="1130" priority="1144" operator="containsText" text="Completed Behind Schedule">
      <formula>NOT(ISERROR(SEARCH("Completed Behind Schedule",I32)))</formula>
    </cfRule>
    <cfRule type="containsText" dxfId="1129" priority="1145" operator="containsText" text="Off Target">
      <formula>NOT(ISERROR(SEARCH("Off Target",I32)))</formula>
    </cfRule>
    <cfRule type="containsText" dxfId="1128" priority="1146" operator="containsText" text="In Danger of Falling Behind Target">
      <formula>NOT(ISERROR(SEARCH("In Danger of Falling Behind Target",I32)))</formula>
    </cfRule>
    <cfRule type="containsText" dxfId="1127" priority="1147" operator="containsText" text="On Track to be Achieved">
      <formula>NOT(ISERROR(SEARCH("On Track to be Achieved",I32)))</formula>
    </cfRule>
    <cfRule type="containsText" dxfId="1126" priority="1148" operator="containsText" text="Fully Achieved">
      <formula>NOT(ISERROR(SEARCH("Fully Achieved",I32)))</formula>
    </cfRule>
    <cfRule type="containsText" dxfId="1125" priority="1149" operator="containsText" text="Fully Achieved">
      <formula>NOT(ISERROR(SEARCH("Fully Achieved",I32)))</formula>
    </cfRule>
    <cfRule type="containsText" dxfId="1124" priority="1150" operator="containsText" text="Fully Achieved">
      <formula>NOT(ISERROR(SEARCH("Fully Achieved",I32)))</formula>
    </cfRule>
    <cfRule type="containsText" dxfId="1123" priority="1151" operator="containsText" text="Deferred">
      <formula>NOT(ISERROR(SEARCH("Deferred",I32)))</formula>
    </cfRule>
    <cfRule type="containsText" dxfId="1122" priority="1152" operator="containsText" text="Deleted">
      <formula>NOT(ISERROR(SEARCH("Deleted",I32)))</formula>
    </cfRule>
    <cfRule type="containsText" dxfId="1121" priority="1153" operator="containsText" text="In Danger of Falling Behind Target">
      <formula>NOT(ISERROR(SEARCH("In Danger of Falling Behind Target",I32)))</formula>
    </cfRule>
    <cfRule type="containsText" dxfId="1120" priority="1154" operator="containsText" text="Not yet due">
      <formula>NOT(ISERROR(SEARCH("Not yet due",I32)))</formula>
    </cfRule>
    <cfRule type="containsText" dxfId="1119" priority="1155" operator="containsText" text="Update not Provided">
      <formula>NOT(ISERROR(SEARCH("Update not Provided",I32)))</formula>
    </cfRule>
  </conditionalFormatting>
  <conditionalFormatting sqref="I43">
    <cfRule type="containsText" dxfId="1118" priority="1084" operator="containsText" text="On track to be achieved">
      <formula>NOT(ISERROR(SEARCH("On track to be achieved",I43)))</formula>
    </cfRule>
    <cfRule type="containsText" dxfId="1117" priority="1085" operator="containsText" text="Deferred">
      <formula>NOT(ISERROR(SEARCH("Deferred",I43)))</formula>
    </cfRule>
    <cfRule type="containsText" dxfId="1116" priority="1086" operator="containsText" text="Deleted">
      <formula>NOT(ISERROR(SEARCH("Deleted",I43)))</formula>
    </cfRule>
    <cfRule type="containsText" dxfId="1115" priority="1087" operator="containsText" text="In Danger of Falling Behind Target">
      <formula>NOT(ISERROR(SEARCH("In Danger of Falling Behind Target",I43)))</formula>
    </cfRule>
    <cfRule type="containsText" dxfId="1114" priority="1088" operator="containsText" text="Not yet due">
      <formula>NOT(ISERROR(SEARCH("Not yet due",I43)))</formula>
    </cfRule>
    <cfRule type="containsText" dxfId="1113" priority="1089" operator="containsText" text="Update not Provided">
      <formula>NOT(ISERROR(SEARCH("Update not Provided",I43)))</formula>
    </cfRule>
    <cfRule type="containsText" dxfId="1112" priority="1090" operator="containsText" text="Not yet due">
      <formula>NOT(ISERROR(SEARCH("Not yet due",I43)))</formula>
    </cfRule>
    <cfRule type="containsText" dxfId="1111" priority="1091" operator="containsText" text="Completed Behind Schedule">
      <formula>NOT(ISERROR(SEARCH("Completed Behind Schedule",I43)))</formula>
    </cfRule>
    <cfRule type="containsText" dxfId="1110" priority="1092" operator="containsText" text="Off Target">
      <formula>NOT(ISERROR(SEARCH("Off Target",I43)))</formula>
    </cfRule>
    <cfRule type="containsText" dxfId="1109" priority="1093" operator="containsText" text="On Track to be Achieved">
      <formula>NOT(ISERROR(SEARCH("On Track to be Achieved",I43)))</formula>
    </cfRule>
    <cfRule type="containsText" dxfId="1108" priority="1094" operator="containsText" text="Fully Achieved">
      <formula>NOT(ISERROR(SEARCH("Fully Achieved",I43)))</formula>
    </cfRule>
    <cfRule type="containsText" dxfId="1107" priority="1095" operator="containsText" text="Not yet due">
      <formula>NOT(ISERROR(SEARCH("Not yet due",I43)))</formula>
    </cfRule>
    <cfRule type="containsText" dxfId="1106" priority="1096" operator="containsText" text="Not Yet Due">
      <formula>NOT(ISERROR(SEARCH("Not Yet Due",I43)))</formula>
    </cfRule>
    <cfRule type="containsText" dxfId="1105" priority="1097" operator="containsText" text="Deferred">
      <formula>NOT(ISERROR(SEARCH("Deferred",I43)))</formula>
    </cfRule>
    <cfRule type="containsText" dxfId="1104" priority="1098" operator="containsText" text="Deleted">
      <formula>NOT(ISERROR(SEARCH("Deleted",I43)))</formula>
    </cfRule>
    <cfRule type="containsText" dxfId="1103" priority="1099" operator="containsText" text="In Danger of Falling Behind Target">
      <formula>NOT(ISERROR(SEARCH("In Danger of Falling Behind Target",I43)))</formula>
    </cfRule>
    <cfRule type="containsText" dxfId="1102" priority="1100" operator="containsText" text="Not yet due">
      <formula>NOT(ISERROR(SEARCH("Not yet due",I43)))</formula>
    </cfRule>
    <cfRule type="containsText" dxfId="1101" priority="1101" operator="containsText" text="Completed Behind Schedule">
      <formula>NOT(ISERROR(SEARCH("Completed Behind Schedule",I43)))</formula>
    </cfRule>
    <cfRule type="containsText" dxfId="1100" priority="1102" operator="containsText" text="Off Target">
      <formula>NOT(ISERROR(SEARCH("Off Target",I43)))</formula>
    </cfRule>
    <cfRule type="containsText" dxfId="1099" priority="1103" operator="containsText" text="In Danger of Falling Behind Target">
      <formula>NOT(ISERROR(SEARCH("In Danger of Falling Behind Target",I43)))</formula>
    </cfRule>
    <cfRule type="containsText" dxfId="1098" priority="1104" operator="containsText" text="On Track to be Achieved">
      <formula>NOT(ISERROR(SEARCH("On Track to be Achieved",I43)))</formula>
    </cfRule>
    <cfRule type="containsText" dxfId="1097" priority="1105" operator="containsText" text="Fully Achieved">
      <formula>NOT(ISERROR(SEARCH("Fully Achieved",I43)))</formula>
    </cfRule>
    <cfRule type="containsText" dxfId="1096" priority="1106" operator="containsText" text="Update not Provided">
      <formula>NOT(ISERROR(SEARCH("Update not Provided",I43)))</formula>
    </cfRule>
    <cfRule type="containsText" dxfId="1095" priority="1107" operator="containsText" text="Not yet due">
      <formula>NOT(ISERROR(SEARCH("Not yet due",I43)))</formula>
    </cfRule>
    <cfRule type="containsText" dxfId="1094" priority="1108" operator="containsText" text="Completed Behind Schedule">
      <formula>NOT(ISERROR(SEARCH("Completed Behind Schedule",I43)))</formula>
    </cfRule>
    <cfRule type="containsText" dxfId="1093" priority="1109" operator="containsText" text="Off Target">
      <formula>NOT(ISERROR(SEARCH("Off Target",I43)))</formula>
    </cfRule>
    <cfRule type="containsText" dxfId="1092" priority="1110" operator="containsText" text="In Danger of Falling Behind Target">
      <formula>NOT(ISERROR(SEARCH("In Danger of Falling Behind Target",I43)))</formula>
    </cfRule>
    <cfRule type="containsText" dxfId="1091" priority="1111" operator="containsText" text="On Track to be Achieved">
      <formula>NOT(ISERROR(SEARCH("On Track to be Achieved",I43)))</formula>
    </cfRule>
    <cfRule type="containsText" dxfId="1090" priority="1112" operator="containsText" text="Fully Achieved">
      <formula>NOT(ISERROR(SEARCH("Fully Achieved",I43)))</formula>
    </cfRule>
    <cfRule type="containsText" dxfId="1089" priority="1113" operator="containsText" text="Fully Achieved">
      <formula>NOT(ISERROR(SEARCH("Fully Achieved",I43)))</formula>
    </cfRule>
    <cfRule type="containsText" dxfId="1088" priority="1114" operator="containsText" text="Fully Achieved">
      <formula>NOT(ISERROR(SEARCH("Fully Achieved",I43)))</formula>
    </cfRule>
    <cfRule type="containsText" dxfId="1087" priority="1115" operator="containsText" text="Deferred">
      <formula>NOT(ISERROR(SEARCH("Deferred",I43)))</formula>
    </cfRule>
    <cfRule type="containsText" dxfId="1086" priority="1116" operator="containsText" text="Deleted">
      <formula>NOT(ISERROR(SEARCH("Deleted",I43)))</formula>
    </cfRule>
    <cfRule type="containsText" dxfId="1085" priority="1117" operator="containsText" text="In Danger of Falling Behind Target">
      <formula>NOT(ISERROR(SEARCH("In Danger of Falling Behind Target",I43)))</formula>
    </cfRule>
    <cfRule type="containsText" dxfId="1084" priority="1118" operator="containsText" text="Not yet due">
      <formula>NOT(ISERROR(SEARCH("Not yet due",I43)))</formula>
    </cfRule>
    <cfRule type="containsText" dxfId="1083" priority="1119" operator="containsText" text="Update not Provided">
      <formula>NOT(ISERROR(SEARCH("Update not Provided",I43)))</formula>
    </cfRule>
  </conditionalFormatting>
  <conditionalFormatting sqref="I43">
    <cfRule type="containsText" dxfId="1082" priority="1048" operator="containsText" text="On track to be achieved">
      <formula>NOT(ISERROR(SEARCH("On track to be achieved",I43)))</formula>
    </cfRule>
    <cfRule type="containsText" dxfId="1081" priority="1049" operator="containsText" text="Deferred">
      <formula>NOT(ISERROR(SEARCH("Deferred",I43)))</formula>
    </cfRule>
    <cfRule type="containsText" dxfId="1080" priority="1050" operator="containsText" text="Deleted">
      <formula>NOT(ISERROR(SEARCH("Deleted",I43)))</formula>
    </cfRule>
    <cfRule type="containsText" dxfId="1079" priority="1051" operator="containsText" text="In Danger of Falling Behind Target">
      <formula>NOT(ISERROR(SEARCH("In Danger of Falling Behind Target",I43)))</formula>
    </cfRule>
    <cfRule type="containsText" dxfId="1078" priority="1052" operator="containsText" text="Not yet due">
      <formula>NOT(ISERROR(SEARCH("Not yet due",I43)))</formula>
    </cfRule>
    <cfRule type="containsText" dxfId="1077" priority="1053" operator="containsText" text="Update not Provided">
      <formula>NOT(ISERROR(SEARCH("Update not Provided",I43)))</formula>
    </cfRule>
    <cfRule type="containsText" dxfId="1076" priority="1054" operator="containsText" text="Not yet due">
      <formula>NOT(ISERROR(SEARCH("Not yet due",I43)))</formula>
    </cfRule>
    <cfRule type="containsText" dxfId="1075" priority="1055" operator="containsText" text="Completed Behind Schedule">
      <formula>NOT(ISERROR(SEARCH("Completed Behind Schedule",I43)))</formula>
    </cfRule>
    <cfRule type="containsText" dxfId="1074" priority="1056" operator="containsText" text="Off Target">
      <formula>NOT(ISERROR(SEARCH("Off Target",I43)))</formula>
    </cfRule>
    <cfRule type="containsText" dxfId="1073" priority="1057" operator="containsText" text="On Track to be Achieved">
      <formula>NOT(ISERROR(SEARCH("On Track to be Achieved",I43)))</formula>
    </cfRule>
    <cfRule type="containsText" dxfId="1072" priority="1058" operator="containsText" text="Fully Achieved">
      <formula>NOT(ISERROR(SEARCH("Fully Achieved",I43)))</formula>
    </cfRule>
    <cfRule type="containsText" dxfId="1071" priority="1059" operator="containsText" text="Not yet due">
      <formula>NOT(ISERROR(SEARCH("Not yet due",I43)))</formula>
    </cfRule>
    <cfRule type="containsText" dxfId="1070" priority="1060" operator="containsText" text="Not Yet Due">
      <formula>NOT(ISERROR(SEARCH("Not Yet Due",I43)))</formula>
    </cfRule>
    <cfRule type="containsText" dxfId="1069" priority="1061" operator="containsText" text="Deferred">
      <formula>NOT(ISERROR(SEARCH("Deferred",I43)))</formula>
    </cfRule>
    <cfRule type="containsText" dxfId="1068" priority="1062" operator="containsText" text="Deleted">
      <formula>NOT(ISERROR(SEARCH("Deleted",I43)))</formula>
    </cfRule>
    <cfRule type="containsText" dxfId="1067" priority="1063" operator="containsText" text="In Danger of Falling Behind Target">
      <formula>NOT(ISERROR(SEARCH("In Danger of Falling Behind Target",I43)))</formula>
    </cfRule>
    <cfRule type="containsText" dxfId="1066" priority="1064" operator="containsText" text="Not yet due">
      <formula>NOT(ISERROR(SEARCH("Not yet due",I43)))</formula>
    </cfRule>
    <cfRule type="containsText" dxfId="1065" priority="1065" operator="containsText" text="Completed Behind Schedule">
      <formula>NOT(ISERROR(SEARCH("Completed Behind Schedule",I43)))</formula>
    </cfRule>
    <cfRule type="containsText" dxfId="1064" priority="1066" operator="containsText" text="Off Target">
      <formula>NOT(ISERROR(SEARCH("Off Target",I43)))</formula>
    </cfRule>
    <cfRule type="containsText" dxfId="1063" priority="1067" operator="containsText" text="In Danger of Falling Behind Target">
      <formula>NOT(ISERROR(SEARCH("In Danger of Falling Behind Target",I43)))</formula>
    </cfRule>
    <cfRule type="containsText" dxfId="1062" priority="1068" operator="containsText" text="On Track to be Achieved">
      <formula>NOT(ISERROR(SEARCH("On Track to be Achieved",I43)))</formula>
    </cfRule>
    <cfRule type="containsText" dxfId="1061" priority="1069" operator="containsText" text="Fully Achieved">
      <formula>NOT(ISERROR(SEARCH("Fully Achieved",I43)))</formula>
    </cfRule>
    <cfRule type="containsText" dxfId="1060" priority="1070" operator="containsText" text="Update not Provided">
      <formula>NOT(ISERROR(SEARCH("Update not Provided",I43)))</formula>
    </cfRule>
    <cfRule type="containsText" dxfId="1059" priority="1071" operator="containsText" text="Not yet due">
      <formula>NOT(ISERROR(SEARCH("Not yet due",I43)))</formula>
    </cfRule>
    <cfRule type="containsText" dxfId="1058" priority="1072" operator="containsText" text="Completed Behind Schedule">
      <formula>NOT(ISERROR(SEARCH("Completed Behind Schedule",I43)))</formula>
    </cfRule>
    <cfRule type="containsText" dxfId="1057" priority="1073" operator="containsText" text="Off Target">
      <formula>NOT(ISERROR(SEARCH("Off Target",I43)))</formula>
    </cfRule>
    <cfRule type="containsText" dxfId="1056" priority="1074" operator="containsText" text="In Danger of Falling Behind Target">
      <formula>NOT(ISERROR(SEARCH("In Danger of Falling Behind Target",I43)))</formula>
    </cfRule>
    <cfRule type="containsText" dxfId="1055" priority="1075" operator="containsText" text="On Track to be Achieved">
      <formula>NOT(ISERROR(SEARCH("On Track to be Achieved",I43)))</formula>
    </cfRule>
    <cfRule type="containsText" dxfId="1054" priority="1076" operator="containsText" text="Fully Achieved">
      <formula>NOT(ISERROR(SEARCH("Fully Achieved",I43)))</formula>
    </cfRule>
    <cfRule type="containsText" dxfId="1053" priority="1077" operator="containsText" text="Fully Achieved">
      <formula>NOT(ISERROR(SEARCH("Fully Achieved",I43)))</formula>
    </cfRule>
    <cfRule type="containsText" dxfId="1052" priority="1078" operator="containsText" text="Fully Achieved">
      <formula>NOT(ISERROR(SEARCH("Fully Achieved",I43)))</formula>
    </cfRule>
    <cfRule type="containsText" dxfId="1051" priority="1079" operator="containsText" text="Deferred">
      <formula>NOT(ISERROR(SEARCH("Deferred",I43)))</formula>
    </cfRule>
    <cfRule type="containsText" dxfId="1050" priority="1080" operator="containsText" text="Deleted">
      <formula>NOT(ISERROR(SEARCH("Deleted",I43)))</formula>
    </cfRule>
    <cfRule type="containsText" dxfId="1049" priority="1081" operator="containsText" text="In Danger of Falling Behind Target">
      <formula>NOT(ISERROR(SEARCH("In Danger of Falling Behind Target",I43)))</formula>
    </cfRule>
    <cfRule type="containsText" dxfId="1048" priority="1082" operator="containsText" text="Not yet due">
      <formula>NOT(ISERROR(SEARCH("Not yet due",I43)))</formula>
    </cfRule>
    <cfRule type="containsText" dxfId="1047" priority="1083" operator="containsText" text="Update not Provided">
      <formula>NOT(ISERROR(SEARCH("Update not Provided",I43)))</formula>
    </cfRule>
  </conditionalFormatting>
  <conditionalFormatting sqref="I43">
    <cfRule type="containsText" dxfId="1046" priority="1012" operator="containsText" text="On track to be achieved">
      <formula>NOT(ISERROR(SEARCH("On track to be achieved",I43)))</formula>
    </cfRule>
    <cfRule type="containsText" dxfId="1045" priority="1013" operator="containsText" text="Deferred">
      <formula>NOT(ISERROR(SEARCH("Deferred",I43)))</formula>
    </cfRule>
    <cfRule type="containsText" dxfId="1044" priority="1014" operator="containsText" text="Deleted">
      <formula>NOT(ISERROR(SEARCH("Deleted",I43)))</formula>
    </cfRule>
    <cfRule type="containsText" dxfId="1043" priority="1015" operator="containsText" text="In Danger of Falling Behind Target">
      <formula>NOT(ISERROR(SEARCH("In Danger of Falling Behind Target",I43)))</formula>
    </cfRule>
    <cfRule type="containsText" dxfId="1042" priority="1016" operator="containsText" text="Not yet due">
      <formula>NOT(ISERROR(SEARCH("Not yet due",I43)))</formula>
    </cfRule>
    <cfRule type="containsText" dxfId="1041" priority="1017" operator="containsText" text="Update not Provided">
      <formula>NOT(ISERROR(SEARCH("Update not Provided",I43)))</formula>
    </cfRule>
    <cfRule type="containsText" dxfId="1040" priority="1018" operator="containsText" text="Not yet due">
      <formula>NOT(ISERROR(SEARCH("Not yet due",I43)))</formula>
    </cfRule>
    <cfRule type="containsText" dxfId="1039" priority="1019" operator="containsText" text="Completed Behind Schedule">
      <formula>NOT(ISERROR(SEARCH("Completed Behind Schedule",I43)))</formula>
    </cfRule>
    <cfRule type="containsText" dxfId="1038" priority="1020" operator="containsText" text="Off Target">
      <formula>NOT(ISERROR(SEARCH("Off Target",I43)))</formula>
    </cfRule>
    <cfRule type="containsText" dxfId="1037" priority="1021" operator="containsText" text="On Track to be Achieved">
      <formula>NOT(ISERROR(SEARCH("On Track to be Achieved",I43)))</formula>
    </cfRule>
    <cfRule type="containsText" dxfId="1036" priority="1022" operator="containsText" text="Fully Achieved">
      <formula>NOT(ISERROR(SEARCH("Fully Achieved",I43)))</formula>
    </cfRule>
    <cfRule type="containsText" dxfId="1035" priority="1023" operator="containsText" text="Not yet due">
      <formula>NOT(ISERROR(SEARCH("Not yet due",I43)))</formula>
    </cfRule>
    <cfRule type="containsText" dxfId="1034" priority="1024" operator="containsText" text="Not Yet Due">
      <formula>NOT(ISERROR(SEARCH("Not Yet Due",I43)))</formula>
    </cfRule>
    <cfRule type="containsText" dxfId="1033" priority="1025" operator="containsText" text="Deferred">
      <formula>NOT(ISERROR(SEARCH("Deferred",I43)))</formula>
    </cfRule>
    <cfRule type="containsText" dxfId="1032" priority="1026" operator="containsText" text="Deleted">
      <formula>NOT(ISERROR(SEARCH("Deleted",I43)))</formula>
    </cfRule>
    <cfRule type="containsText" dxfId="1031" priority="1027" operator="containsText" text="In Danger of Falling Behind Target">
      <formula>NOT(ISERROR(SEARCH("In Danger of Falling Behind Target",I43)))</formula>
    </cfRule>
    <cfRule type="containsText" dxfId="1030" priority="1028" operator="containsText" text="Not yet due">
      <formula>NOT(ISERROR(SEARCH("Not yet due",I43)))</formula>
    </cfRule>
    <cfRule type="containsText" dxfId="1029" priority="1029" operator="containsText" text="Completed Behind Schedule">
      <formula>NOT(ISERROR(SEARCH("Completed Behind Schedule",I43)))</formula>
    </cfRule>
    <cfRule type="containsText" dxfId="1028" priority="1030" operator="containsText" text="Off Target">
      <formula>NOT(ISERROR(SEARCH("Off Target",I43)))</formula>
    </cfRule>
    <cfRule type="containsText" dxfId="1027" priority="1031" operator="containsText" text="In Danger of Falling Behind Target">
      <formula>NOT(ISERROR(SEARCH("In Danger of Falling Behind Target",I43)))</formula>
    </cfRule>
    <cfRule type="containsText" dxfId="1026" priority="1032" operator="containsText" text="On Track to be Achieved">
      <formula>NOT(ISERROR(SEARCH("On Track to be Achieved",I43)))</formula>
    </cfRule>
    <cfRule type="containsText" dxfId="1025" priority="1033" operator="containsText" text="Fully Achieved">
      <formula>NOT(ISERROR(SEARCH("Fully Achieved",I43)))</formula>
    </cfRule>
    <cfRule type="containsText" dxfId="1024" priority="1034" operator="containsText" text="Update not Provided">
      <formula>NOT(ISERROR(SEARCH("Update not Provided",I43)))</formula>
    </cfRule>
    <cfRule type="containsText" dxfId="1023" priority="1035" operator="containsText" text="Not yet due">
      <formula>NOT(ISERROR(SEARCH("Not yet due",I43)))</formula>
    </cfRule>
    <cfRule type="containsText" dxfId="1022" priority="1036" operator="containsText" text="Completed Behind Schedule">
      <formula>NOT(ISERROR(SEARCH("Completed Behind Schedule",I43)))</formula>
    </cfRule>
    <cfRule type="containsText" dxfId="1021" priority="1037" operator="containsText" text="Off Target">
      <formula>NOT(ISERROR(SEARCH("Off Target",I43)))</formula>
    </cfRule>
    <cfRule type="containsText" dxfId="1020" priority="1038" operator="containsText" text="In Danger of Falling Behind Target">
      <formula>NOT(ISERROR(SEARCH("In Danger of Falling Behind Target",I43)))</formula>
    </cfRule>
    <cfRule type="containsText" dxfId="1019" priority="1039" operator="containsText" text="On Track to be Achieved">
      <formula>NOT(ISERROR(SEARCH("On Track to be Achieved",I43)))</formula>
    </cfRule>
    <cfRule type="containsText" dxfId="1018" priority="1040" operator="containsText" text="Fully Achieved">
      <formula>NOT(ISERROR(SEARCH("Fully Achieved",I43)))</formula>
    </cfRule>
    <cfRule type="containsText" dxfId="1017" priority="1041" operator="containsText" text="Fully Achieved">
      <formula>NOT(ISERROR(SEARCH("Fully Achieved",I43)))</formula>
    </cfRule>
    <cfRule type="containsText" dxfId="1016" priority="1042" operator="containsText" text="Fully Achieved">
      <formula>NOT(ISERROR(SEARCH("Fully Achieved",I43)))</formula>
    </cfRule>
    <cfRule type="containsText" dxfId="1015" priority="1043" operator="containsText" text="Deferred">
      <formula>NOT(ISERROR(SEARCH("Deferred",I43)))</formula>
    </cfRule>
    <cfRule type="containsText" dxfId="1014" priority="1044" operator="containsText" text="Deleted">
      <formula>NOT(ISERROR(SEARCH("Deleted",I43)))</formula>
    </cfRule>
    <cfRule type="containsText" dxfId="1013" priority="1045" operator="containsText" text="In Danger of Falling Behind Target">
      <formula>NOT(ISERROR(SEARCH("In Danger of Falling Behind Target",I43)))</formula>
    </cfRule>
    <cfRule type="containsText" dxfId="1012" priority="1046" operator="containsText" text="Not yet due">
      <formula>NOT(ISERROR(SEARCH("Not yet due",I43)))</formula>
    </cfRule>
    <cfRule type="containsText" dxfId="1011" priority="1047" operator="containsText" text="Update not Provided">
      <formula>NOT(ISERROR(SEARCH("Update not Provided",I43)))</formula>
    </cfRule>
  </conditionalFormatting>
  <conditionalFormatting sqref="I44:I50">
    <cfRule type="containsText" dxfId="1010" priority="976" operator="containsText" text="On track to be achieved">
      <formula>NOT(ISERROR(SEARCH("On track to be achieved",I44)))</formula>
    </cfRule>
    <cfRule type="containsText" dxfId="1009" priority="977" operator="containsText" text="Deferred">
      <formula>NOT(ISERROR(SEARCH("Deferred",I44)))</formula>
    </cfRule>
    <cfRule type="containsText" dxfId="1008" priority="978" operator="containsText" text="Deleted">
      <formula>NOT(ISERROR(SEARCH("Deleted",I44)))</formula>
    </cfRule>
    <cfRule type="containsText" dxfId="1007" priority="979" operator="containsText" text="In Danger of Falling Behind Target">
      <formula>NOT(ISERROR(SEARCH("In Danger of Falling Behind Target",I44)))</formula>
    </cfRule>
    <cfRule type="containsText" dxfId="1006" priority="980" operator="containsText" text="Not yet due">
      <formula>NOT(ISERROR(SEARCH("Not yet due",I44)))</formula>
    </cfRule>
    <cfRule type="containsText" dxfId="1005" priority="981" operator="containsText" text="Update not Provided">
      <formula>NOT(ISERROR(SEARCH("Update not Provided",I44)))</formula>
    </cfRule>
    <cfRule type="containsText" dxfId="1004" priority="982" operator="containsText" text="Not yet due">
      <formula>NOT(ISERROR(SEARCH("Not yet due",I44)))</formula>
    </cfRule>
    <cfRule type="containsText" dxfId="1003" priority="983" operator="containsText" text="Completed Behind Schedule">
      <formula>NOT(ISERROR(SEARCH("Completed Behind Schedule",I44)))</formula>
    </cfRule>
    <cfRule type="containsText" dxfId="1002" priority="984" operator="containsText" text="Off Target">
      <formula>NOT(ISERROR(SEARCH("Off Target",I44)))</formula>
    </cfRule>
    <cfRule type="containsText" dxfId="1001" priority="985" operator="containsText" text="On Track to be Achieved">
      <formula>NOT(ISERROR(SEARCH("On Track to be Achieved",I44)))</formula>
    </cfRule>
    <cfRule type="containsText" dxfId="1000" priority="986" operator="containsText" text="Fully Achieved">
      <formula>NOT(ISERROR(SEARCH("Fully Achieved",I44)))</formula>
    </cfRule>
    <cfRule type="containsText" dxfId="999" priority="987" operator="containsText" text="Not yet due">
      <formula>NOT(ISERROR(SEARCH("Not yet due",I44)))</formula>
    </cfRule>
    <cfRule type="containsText" dxfId="998" priority="988" operator="containsText" text="Not Yet Due">
      <formula>NOT(ISERROR(SEARCH("Not Yet Due",I44)))</formula>
    </cfRule>
    <cfRule type="containsText" dxfId="997" priority="989" operator="containsText" text="Deferred">
      <formula>NOT(ISERROR(SEARCH("Deferred",I44)))</formula>
    </cfRule>
    <cfRule type="containsText" dxfId="996" priority="990" operator="containsText" text="Deleted">
      <formula>NOT(ISERROR(SEARCH("Deleted",I44)))</formula>
    </cfRule>
    <cfRule type="containsText" dxfId="995" priority="991" operator="containsText" text="In Danger of Falling Behind Target">
      <formula>NOT(ISERROR(SEARCH("In Danger of Falling Behind Target",I44)))</formula>
    </cfRule>
    <cfRule type="containsText" dxfId="994" priority="992" operator="containsText" text="Not yet due">
      <formula>NOT(ISERROR(SEARCH("Not yet due",I44)))</formula>
    </cfRule>
    <cfRule type="containsText" dxfId="993" priority="993" operator="containsText" text="Completed Behind Schedule">
      <formula>NOT(ISERROR(SEARCH("Completed Behind Schedule",I44)))</formula>
    </cfRule>
    <cfRule type="containsText" dxfId="992" priority="994" operator="containsText" text="Off Target">
      <formula>NOT(ISERROR(SEARCH("Off Target",I44)))</formula>
    </cfRule>
    <cfRule type="containsText" dxfId="991" priority="995" operator="containsText" text="In Danger of Falling Behind Target">
      <formula>NOT(ISERROR(SEARCH("In Danger of Falling Behind Target",I44)))</formula>
    </cfRule>
    <cfRule type="containsText" dxfId="990" priority="996" operator="containsText" text="On Track to be Achieved">
      <formula>NOT(ISERROR(SEARCH("On Track to be Achieved",I44)))</formula>
    </cfRule>
    <cfRule type="containsText" dxfId="989" priority="997" operator="containsText" text="Fully Achieved">
      <formula>NOT(ISERROR(SEARCH("Fully Achieved",I44)))</formula>
    </cfRule>
    <cfRule type="containsText" dxfId="988" priority="998" operator="containsText" text="Update not Provided">
      <formula>NOT(ISERROR(SEARCH("Update not Provided",I44)))</formula>
    </cfRule>
    <cfRule type="containsText" dxfId="987" priority="999" operator="containsText" text="Not yet due">
      <formula>NOT(ISERROR(SEARCH("Not yet due",I44)))</formula>
    </cfRule>
    <cfRule type="containsText" dxfId="986" priority="1000" operator="containsText" text="Completed Behind Schedule">
      <formula>NOT(ISERROR(SEARCH("Completed Behind Schedule",I44)))</formula>
    </cfRule>
    <cfRule type="containsText" dxfId="985" priority="1001" operator="containsText" text="Off Target">
      <formula>NOT(ISERROR(SEARCH("Off Target",I44)))</formula>
    </cfRule>
    <cfRule type="containsText" dxfId="984" priority="1002" operator="containsText" text="In Danger of Falling Behind Target">
      <formula>NOT(ISERROR(SEARCH("In Danger of Falling Behind Target",I44)))</formula>
    </cfRule>
    <cfRule type="containsText" dxfId="983" priority="1003" operator="containsText" text="On Track to be Achieved">
      <formula>NOT(ISERROR(SEARCH("On Track to be Achieved",I44)))</formula>
    </cfRule>
    <cfRule type="containsText" dxfId="982" priority="1004" operator="containsText" text="Fully Achieved">
      <formula>NOT(ISERROR(SEARCH("Fully Achieved",I44)))</formula>
    </cfRule>
    <cfRule type="containsText" dxfId="981" priority="1005" operator="containsText" text="Fully Achieved">
      <formula>NOT(ISERROR(SEARCH("Fully Achieved",I44)))</formula>
    </cfRule>
    <cfRule type="containsText" dxfId="980" priority="1006" operator="containsText" text="Fully Achieved">
      <formula>NOT(ISERROR(SEARCH("Fully Achieved",I44)))</formula>
    </cfRule>
    <cfRule type="containsText" dxfId="979" priority="1007" operator="containsText" text="Deferred">
      <formula>NOT(ISERROR(SEARCH("Deferred",I44)))</formula>
    </cfRule>
    <cfRule type="containsText" dxfId="978" priority="1008" operator="containsText" text="Deleted">
      <formula>NOT(ISERROR(SEARCH("Deleted",I44)))</formula>
    </cfRule>
    <cfRule type="containsText" dxfId="977" priority="1009" operator="containsText" text="In Danger of Falling Behind Target">
      <formula>NOT(ISERROR(SEARCH("In Danger of Falling Behind Target",I44)))</formula>
    </cfRule>
    <cfRule type="containsText" dxfId="976" priority="1010" operator="containsText" text="Not yet due">
      <formula>NOT(ISERROR(SEARCH("Not yet due",I44)))</formula>
    </cfRule>
    <cfRule type="containsText" dxfId="975" priority="1011" operator="containsText" text="Update not Provided">
      <formula>NOT(ISERROR(SEARCH("Update not Provided",I44)))</formula>
    </cfRule>
  </conditionalFormatting>
  <conditionalFormatting sqref="I51">
    <cfRule type="containsText" dxfId="974" priority="940" operator="containsText" text="On track to be achieved">
      <formula>NOT(ISERROR(SEARCH("On track to be achieved",I51)))</formula>
    </cfRule>
    <cfRule type="containsText" dxfId="973" priority="941" operator="containsText" text="Deferred">
      <formula>NOT(ISERROR(SEARCH("Deferred",I51)))</formula>
    </cfRule>
    <cfRule type="containsText" dxfId="972" priority="942" operator="containsText" text="Deleted">
      <formula>NOT(ISERROR(SEARCH("Deleted",I51)))</formula>
    </cfRule>
    <cfRule type="containsText" dxfId="971" priority="943" operator="containsText" text="In Danger of Falling Behind Target">
      <formula>NOT(ISERROR(SEARCH("In Danger of Falling Behind Target",I51)))</formula>
    </cfRule>
    <cfRule type="containsText" dxfId="970" priority="944" operator="containsText" text="Not yet due">
      <formula>NOT(ISERROR(SEARCH("Not yet due",I51)))</formula>
    </cfRule>
    <cfRule type="containsText" dxfId="969" priority="945" operator="containsText" text="Update not Provided">
      <formula>NOT(ISERROR(SEARCH("Update not Provided",I51)))</formula>
    </cfRule>
    <cfRule type="containsText" dxfId="968" priority="946" operator="containsText" text="Not yet due">
      <formula>NOT(ISERROR(SEARCH("Not yet due",I51)))</formula>
    </cfRule>
    <cfRule type="containsText" dxfId="967" priority="947" operator="containsText" text="Completed Behind Schedule">
      <formula>NOT(ISERROR(SEARCH("Completed Behind Schedule",I51)))</formula>
    </cfRule>
    <cfRule type="containsText" dxfId="966" priority="948" operator="containsText" text="Off Target">
      <formula>NOT(ISERROR(SEARCH("Off Target",I51)))</formula>
    </cfRule>
    <cfRule type="containsText" dxfId="965" priority="949" operator="containsText" text="On Track to be Achieved">
      <formula>NOT(ISERROR(SEARCH("On Track to be Achieved",I51)))</formula>
    </cfRule>
    <cfRule type="containsText" dxfId="964" priority="950" operator="containsText" text="Fully Achieved">
      <formula>NOT(ISERROR(SEARCH("Fully Achieved",I51)))</formula>
    </cfRule>
    <cfRule type="containsText" dxfId="963" priority="951" operator="containsText" text="Not yet due">
      <formula>NOT(ISERROR(SEARCH("Not yet due",I51)))</formula>
    </cfRule>
    <cfRule type="containsText" dxfId="962" priority="952" operator="containsText" text="Not Yet Due">
      <formula>NOT(ISERROR(SEARCH("Not Yet Due",I51)))</formula>
    </cfRule>
    <cfRule type="containsText" dxfId="961" priority="953" operator="containsText" text="Deferred">
      <formula>NOT(ISERROR(SEARCH("Deferred",I51)))</formula>
    </cfRule>
    <cfRule type="containsText" dxfId="960" priority="954" operator="containsText" text="Deleted">
      <formula>NOT(ISERROR(SEARCH("Deleted",I51)))</formula>
    </cfRule>
    <cfRule type="containsText" dxfId="959" priority="955" operator="containsText" text="In Danger of Falling Behind Target">
      <formula>NOT(ISERROR(SEARCH("In Danger of Falling Behind Target",I51)))</formula>
    </cfRule>
    <cfRule type="containsText" dxfId="958" priority="956" operator="containsText" text="Not yet due">
      <formula>NOT(ISERROR(SEARCH("Not yet due",I51)))</formula>
    </cfRule>
    <cfRule type="containsText" dxfId="957" priority="957" operator="containsText" text="Completed Behind Schedule">
      <formula>NOT(ISERROR(SEARCH("Completed Behind Schedule",I51)))</formula>
    </cfRule>
    <cfRule type="containsText" dxfId="956" priority="958" operator="containsText" text="Off Target">
      <formula>NOT(ISERROR(SEARCH("Off Target",I51)))</formula>
    </cfRule>
    <cfRule type="containsText" dxfId="955" priority="959" operator="containsText" text="In Danger of Falling Behind Target">
      <formula>NOT(ISERROR(SEARCH("In Danger of Falling Behind Target",I51)))</formula>
    </cfRule>
    <cfRule type="containsText" dxfId="954" priority="960" operator="containsText" text="On Track to be Achieved">
      <formula>NOT(ISERROR(SEARCH("On Track to be Achieved",I51)))</formula>
    </cfRule>
    <cfRule type="containsText" dxfId="953" priority="961" operator="containsText" text="Fully Achieved">
      <formula>NOT(ISERROR(SEARCH("Fully Achieved",I51)))</formula>
    </cfRule>
    <cfRule type="containsText" dxfId="952" priority="962" operator="containsText" text="Update not Provided">
      <formula>NOT(ISERROR(SEARCH("Update not Provided",I51)))</formula>
    </cfRule>
    <cfRule type="containsText" dxfId="951" priority="963" operator="containsText" text="Not yet due">
      <formula>NOT(ISERROR(SEARCH("Not yet due",I51)))</formula>
    </cfRule>
    <cfRule type="containsText" dxfId="950" priority="964" operator="containsText" text="Completed Behind Schedule">
      <formula>NOT(ISERROR(SEARCH("Completed Behind Schedule",I51)))</formula>
    </cfRule>
    <cfRule type="containsText" dxfId="949" priority="965" operator="containsText" text="Off Target">
      <formula>NOT(ISERROR(SEARCH("Off Target",I51)))</formula>
    </cfRule>
    <cfRule type="containsText" dxfId="948" priority="966" operator="containsText" text="In Danger of Falling Behind Target">
      <formula>NOT(ISERROR(SEARCH("In Danger of Falling Behind Target",I51)))</formula>
    </cfRule>
    <cfRule type="containsText" dxfId="947" priority="967" operator="containsText" text="On Track to be Achieved">
      <formula>NOT(ISERROR(SEARCH("On Track to be Achieved",I51)))</formula>
    </cfRule>
    <cfRule type="containsText" dxfId="946" priority="968" operator="containsText" text="Fully Achieved">
      <formula>NOT(ISERROR(SEARCH("Fully Achieved",I51)))</formula>
    </cfRule>
    <cfRule type="containsText" dxfId="945" priority="969" operator="containsText" text="Fully Achieved">
      <formula>NOT(ISERROR(SEARCH("Fully Achieved",I51)))</formula>
    </cfRule>
    <cfRule type="containsText" dxfId="944" priority="970" operator="containsText" text="Fully Achieved">
      <formula>NOT(ISERROR(SEARCH("Fully Achieved",I51)))</formula>
    </cfRule>
    <cfRule type="containsText" dxfId="943" priority="971" operator="containsText" text="Deferred">
      <formula>NOT(ISERROR(SEARCH("Deferred",I51)))</formula>
    </cfRule>
    <cfRule type="containsText" dxfId="942" priority="972" operator="containsText" text="Deleted">
      <formula>NOT(ISERROR(SEARCH("Deleted",I51)))</formula>
    </cfRule>
    <cfRule type="containsText" dxfId="941" priority="973" operator="containsText" text="In Danger of Falling Behind Target">
      <formula>NOT(ISERROR(SEARCH("In Danger of Falling Behind Target",I51)))</formula>
    </cfRule>
    <cfRule type="containsText" dxfId="940" priority="974" operator="containsText" text="Not yet due">
      <formula>NOT(ISERROR(SEARCH("Not yet due",I51)))</formula>
    </cfRule>
    <cfRule type="containsText" dxfId="939" priority="975" operator="containsText" text="Update not Provided">
      <formula>NOT(ISERROR(SEARCH("Update not Provided",I51)))</formula>
    </cfRule>
  </conditionalFormatting>
  <conditionalFormatting sqref="I51">
    <cfRule type="containsText" dxfId="938" priority="904" operator="containsText" text="On track to be achieved">
      <formula>NOT(ISERROR(SEARCH("On track to be achieved",I51)))</formula>
    </cfRule>
    <cfRule type="containsText" dxfId="937" priority="905" operator="containsText" text="Deferred">
      <formula>NOT(ISERROR(SEARCH("Deferred",I51)))</formula>
    </cfRule>
    <cfRule type="containsText" dxfId="936" priority="906" operator="containsText" text="Deleted">
      <formula>NOT(ISERROR(SEARCH("Deleted",I51)))</formula>
    </cfRule>
    <cfRule type="containsText" dxfId="935" priority="907" operator="containsText" text="In Danger of Falling Behind Target">
      <formula>NOT(ISERROR(SEARCH("In Danger of Falling Behind Target",I51)))</formula>
    </cfRule>
    <cfRule type="containsText" dxfId="934" priority="908" operator="containsText" text="Not yet due">
      <formula>NOT(ISERROR(SEARCH("Not yet due",I51)))</formula>
    </cfRule>
    <cfRule type="containsText" dxfId="933" priority="909" operator="containsText" text="Update not Provided">
      <formula>NOT(ISERROR(SEARCH("Update not Provided",I51)))</formula>
    </cfRule>
    <cfRule type="containsText" dxfId="932" priority="910" operator="containsText" text="Not yet due">
      <formula>NOT(ISERROR(SEARCH("Not yet due",I51)))</formula>
    </cfRule>
    <cfRule type="containsText" dxfId="931" priority="911" operator="containsText" text="Completed Behind Schedule">
      <formula>NOT(ISERROR(SEARCH("Completed Behind Schedule",I51)))</formula>
    </cfRule>
    <cfRule type="containsText" dxfId="930" priority="912" operator="containsText" text="Off Target">
      <formula>NOT(ISERROR(SEARCH("Off Target",I51)))</formula>
    </cfRule>
    <cfRule type="containsText" dxfId="929" priority="913" operator="containsText" text="On Track to be Achieved">
      <formula>NOT(ISERROR(SEARCH("On Track to be Achieved",I51)))</formula>
    </cfRule>
    <cfRule type="containsText" dxfId="928" priority="914" operator="containsText" text="Fully Achieved">
      <formula>NOT(ISERROR(SEARCH("Fully Achieved",I51)))</formula>
    </cfRule>
    <cfRule type="containsText" dxfId="927" priority="915" operator="containsText" text="Not yet due">
      <formula>NOT(ISERROR(SEARCH("Not yet due",I51)))</formula>
    </cfRule>
    <cfRule type="containsText" dxfId="926" priority="916" operator="containsText" text="Not Yet Due">
      <formula>NOT(ISERROR(SEARCH("Not Yet Due",I51)))</formula>
    </cfRule>
    <cfRule type="containsText" dxfId="925" priority="917" operator="containsText" text="Deferred">
      <formula>NOT(ISERROR(SEARCH("Deferred",I51)))</formula>
    </cfRule>
    <cfRule type="containsText" dxfId="924" priority="918" operator="containsText" text="Deleted">
      <formula>NOT(ISERROR(SEARCH("Deleted",I51)))</formula>
    </cfRule>
    <cfRule type="containsText" dxfId="923" priority="919" operator="containsText" text="In Danger of Falling Behind Target">
      <formula>NOT(ISERROR(SEARCH("In Danger of Falling Behind Target",I51)))</formula>
    </cfRule>
    <cfRule type="containsText" dxfId="922" priority="920" operator="containsText" text="Not yet due">
      <formula>NOT(ISERROR(SEARCH("Not yet due",I51)))</formula>
    </cfRule>
    <cfRule type="containsText" dxfId="921" priority="921" operator="containsText" text="Completed Behind Schedule">
      <formula>NOT(ISERROR(SEARCH("Completed Behind Schedule",I51)))</formula>
    </cfRule>
    <cfRule type="containsText" dxfId="920" priority="922" operator="containsText" text="Off Target">
      <formula>NOT(ISERROR(SEARCH("Off Target",I51)))</formula>
    </cfRule>
    <cfRule type="containsText" dxfId="919" priority="923" operator="containsText" text="In Danger of Falling Behind Target">
      <formula>NOT(ISERROR(SEARCH("In Danger of Falling Behind Target",I51)))</formula>
    </cfRule>
    <cfRule type="containsText" dxfId="918" priority="924" operator="containsText" text="On Track to be Achieved">
      <formula>NOT(ISERROR(SEARCH("On Track to be Achieved",I51)))</formula>
    </cfRule>
    <cfRule type="containsText" dxfId="917" priority="925" operator="containsText" text="Fully Achieved">
      <formula>NOT(ISERROR(SEARCH("Fully Achieved",I51)))</formula>
    </cfRule>
    <cfRule type="containsText" dxfId="916" priority="926" operator="containsText" text="Update not Provided">
      <formula>NOT(ISERROR(SEARCH("Update not Provided",I51)))</formula>
    </cfRule>
    <cfRule type="containsText" dxfId="915" priority="927" operator="containsText" text="Not yet due">
      <formula>NOT(ISERROR(SEARCH("Not yet due",I51)))</formula>
    </cfRule>
    <cfRule type="containsText" dxfId="914" priority="928" operator="containsText" text="Completed Behind Schedule">
      <formula>NOT(ISERROR(SEARCH("Completed Behind Schedule",I51)))</formula>
    </cfRule>
    <cfRule type="containsText" dxfId="913" priority="929" operator="containsText" text="Off Target">
      <formula>NOT(ISERROR(SEARCH("Off Target",I51)))</formula>
    </cfRule>
    <cfRule type="containsText" dxfId="912" priority="930" operator="containsText" text="In Danger of Falling Behind Target">
      <formula>NOT(ISERROR(SEARCH("In Danger of Falling Behind Target",I51)))</formula>
    </cfRule>
    <cfRule type="containsText" dxfId="911" priority="931" operator="containsText" text="On Track to be Achieved">
      <formula>NOT(ISERROR(SEARCH("On Track to be Achieved",I51)))</formula>
    </cfRule>
    <cfRule type="containsText" dxfId="910" priority="932" operator="containsText" text="Fully Achieved">
      <formula>NOT(ISERROR(SEARCH("Fully Achieved",I51)))</formula>
    </cfRule>
    <cfRule type="containsText" dxfId="909" priority="933" operator="containsText" text="Fully Achieved">
      <formula>NOT(ISERROR(SEARCH("Fully Achieved",I51)))</formula>
    </cfRule>
    <cfRule type="containsText" dxfId="908" priority="934" operator="containsText" text="Fully Achieved">
      <formula>NOT(ISERROR(SEARCH("Fully Achieved",I51)))</formula>
    </cfRule>
    <cfRule type="containsText" dxfId="907" priority="935" operator="containsText" text="Deferred">
      <formula>NOT(ISERROR(SEARCH("Deferred",I51)))</formula>
    </cfRule>
    <cfRule type="containsText" dxfId="906" priority="936" operator="containsText" text="Deleted">
      <formula>NOT(ISERROR(SEARCH("Deleted",I51)))</formula>
    </cfRule>
    <cfRule type="containsText" dxfId="905" priority="937" operator="containsText" text="In Danger of Falling Behind Target">
      <formula>NOT(ISERROR(SEARCH("In Danger of Falling Behind Target",I51)))</formula>
    </cfRule>
    <cfRule type="containsText" dxfId="904" priority="938" operator="containsText" text="Not yet due">
      <formula>NOT(ISERROR(SEARCH("Not yet due",I51)))</formula>
    </cfRule>
    <cfRule type="containsText" dxfId="903" priority="939" operator="containsText" text="Update not Provided">
      <formula>NOT(ISERROR(SEARCH("Update not Provided",I51)))</formula>
    </cfRule>
  </conditionalFormatting>
  <conditionalFormatting sqref="I51">
    <cfRule type="containsText" dxfId="902" priority="868" operator="containsText" text="On track to be achieved">
      <formula>NOT(ISERROR(SEARCH("On track to be achieved",I51)))</formula>
    </cfRule>
    <cfRule type="containsText" dxfId="901" priority="869" operator="containsText" text="Deferred">
      <formula>NOT(ISERROR(SEARCH("Deferred",I51)))</formula>
    </cfRule>
    <cfRule type="containsText" dxfId="900" priority="870" operator="containsText" text="Deleted">
      <formula>NOT(ISERROR(SEARCH("Deleted",I51)))</formula>
    </cfRule>
    <cfRule type="containsText" dxfId="899" priority="871" operator="containsText" text="In Danger of Falling Behind Target">
      <formula>NOT(ISERROR(SEARCH("In Danger of Falling Behind Target",I51)))</formula>
    </cfRule>
    <cfRule type="containsText" dxfId="898" priority="872" operator="containsText" text="Not yet due">
      <formula>NOT(ISERROR(SEARCH("Not yet due",I51)))</formula>
    </cfRule>
    <cfRule type="containsText" dxfId="897" priority="873" operator="containsText" text="Update not Provided">
      <formula>NOT(ISERROR(SEARCH("Update not Provided",I51)))</formula>
    </cfRule>
    <cfRule type="containsText" dxfId="896" priority="874" operator="containsText" text="Not yet due">
      <formula>NOT(ISERROR(SEARCH("Not yet due",I51)))</formula>
    </cfRule>
    <cfRule type="containsText" dxfId="895" priority="875" operator="containsText" text="Completed Behind Schedule">
      <formula>NOT(ISERROR(SEARCH("Completed Behind Schedule",I51)))</formula>
    </cfRule>
    <cfRule type="containsText" dxfId="894" priority="876" operator="containsText" text="Off Target">
      <formula>NOT(ISERROR(SEARCH("Off Target",I51)))</formula>
    </cfRule>
    <cfRule type="containsText" dxfId="893" priority="877" operator="containsText" text="On Track to be Achieved">
      <formula>NOT(ISERROR(SEARCH("On Track to be Achieved",I51)))</formula>
    </cfRule>
    <cfRule type="containsText" dxfId="892" priority="878" operator="containsText" text="Fully Achieved">
      <formula>NOT(ISERROR(SEARCH("Fully Achieved",I51)))</formula>
    </cfRule>
    <cfRule type="containsText" dxfId="891" priority="879" operator="containsText" text="Not yet due">
      <formula>NOT(ISERROR(SEARCH("Not yet due",I51)))</formula>
    </cfRule>
    <cfRule type="containsText" dxfId="890" priority="880" operator="containsText" text="Not Yet Due">
      <formula>NOT(ISERROR(SEARCH("Not Yet Due",I51)))</formula>
    </cfRule>
    <cfRule type="containsText" dxfId="889" priority="881" operator="containsText" text="Deferred">
      <formula>NOT(ISERROR(SEARCH("Deferred",I51)))</formula>
    </cfRule>
    <cfRule type="containsText" dxfId="888" priority="882" operator="containsText" text="Deleted">
      <formula>NOT(ISERROR(SEARCH("Deleted",I51)))</formula>
    </cfRule>
    <cfRule type="containsText" dxfId="887" priority="883" operator="containsText" text="In Danger of Falling Behind Target">
      <formula>NOT(ISERROR(SEARCH("In Danger of Falling Behind Target",I51)))</formula>
    </cfRule>
    <cfRule type="containsText" dxfId="886" priority="884" operator="containsText" text="Not yet due">
      <formula>NOT(ISERROR(SEARCH("Not yet due",I51)))</formula>
    </cfRule>
    <cfRule type="containsText" dxfId="885" priority="885" operator="containsText" text="Completed Behind Schedule">
      <formula>NOT(ISERROR(SEARCH("Completed Behind Schedule",I51)))</formula>
    </cfRule>
    <cfRule type="containsText" dxfId="884" priority="886" operator="containsText" text="Off Target">
      <formula>NOT(ISERROR(SEARCH("Off Target",I51)))</formula>
    </cfRule>
    <cfRule type="containsText" dxfId="883" priority="887" operator="containsText" text="In Danger of Falling Behind Target">
      <formula>NOT(ISERROR(SEARCH("In Danger of Falling Behind Target",I51)))</formula>
    </cfRule>
    <cfRule type="containsText" dxfId="882" priority="888" operator="containsText" text="On Track to be Achieved">
      <formula>NOT(ISERROR(SEARCH("On Track to be Achieved",I51)))</formula>
    </cfRule>
    <cfRule type="containsText" dxfId="881" priority="889" operator="containsText" text="Fully Achieved">
      <formula>NOT(ISERROR(SEARCH("Fully Achieved",I51)))</formula>
    </cfRule>
    <cfRule type="containsText" dxfId="880" priority="890" operator="containsText" text="Update not Provided">
      <formula>NOT(ISERROR(SEARCH("Update not Provided",I51)))</formula>
    </cfRule>
    <cfRule type="containsText" dxfId="879" priority="891" operator="containsText" text="Not yet due">
      <formula>NOT(ISERROR(SEARCH("Not yet due",I51)))</formula>
    </cfRule>
    <cfRule type="containsText" dxfId="878" priority="892" operator="containsText" text="Completed Behind Schedule">
      <formula>NOT(ISERROR(SEARCH("Completed Behind Schedule",I51)))</formula>
    </cfRule>
    <cfRule type="containsText" dxfId="877" priority="893" operator="containsText" text="Off Target">
      <formula>NOT(ISERROR(SEARCH("Off Target",I51)))</formula>
    </cfRule>
    <cfRule type="containsText" dxfId="876" priority="894" operator="containsText" text="In Danger of Falling Behind Target">
      <formula>NOT(ISERROR(SEARCH("In Danger of Falling Behind Target",I51)))</formula>
    </cfRule>
    <cfRule type="containsText" dxfId="875" priority="895" operator="containsText" text="On Track to be Achieved">
      <formula>NOT(ISERROR(SEARCH("On Track to be Achieved",I51)))</formula>
    </cfRule>
    <cfRule type="containsText" dxfId="874" priority="896" operator="containsText" text="Fully Achieved">
      <formula>NOT(ISERROR(SEARCH("Fully Achieved",I51)))</formula>
    </cfRule>
    <cfRule type="containsText" dxfId="873" priority="897" operator="containsText" text="Fully Achieved">
      <formula>NOT(ISERROR(SEARCH("Fully Achieved",I51)))</formula>
    </cfRule>
    <cfRule type="containsText" dxfId="872" priority="898" operator="containsText" text="Fully Achieved">
      <formula>NOT(ISERROR(SEARCH("Fully Achieved",I51)))</formula>
    </cfRule>
    <cfRule type="containsText" dxfId="871" priority="899" operator="containsText" text="Deferred">
      <formula>NOT(ISERROR(SEARCH("Deferred",I51)))</formula>
    </cfRule>
    <cfRule type="containsText" dxfId="870" priority="900" operator="containsText" text="Deleted">
      <formula>NOT(ISERROR(SEARCH("Deleted",I51)))</formula>
    </cfRule>
    <cfRule type="containsText" dxfId="869" priority="901" operator="containsText" text="In Danger of Falling Behind Target">
      <formula>NOT(ISERROR(SEARCH("In Danger of Falling Behind Target",I51)))</formula>
    </cfRule>
    <cfRule type="containsText" dxfId="868" priority="902" operator="containsText" text="Not yet due">
      <formula>NOT(ISERROR(SEARCH("Not yet due",I51)))</formula>
    </cfRule>
    <cfRule type="containsText" dxfId="867" priority="903" operator="containsText" text="Update not Provided">
      <formula>NOT(ISERROR(SEARCH("Update not Provided",I51)))</formula>
    </cfRule>
  </conditionalFormatting>
  <conditionalFormatting sqref="I52:I61">
    <cfRule type="containsText" dxfId="866" priority="832" operator="containsText" text="On track to be achieved">
      <formula>NOT(ISERROR(SEARCH("On track to be achieved",I52)))</formula>
    </cfRule>
    <cfRule type="containsText" dxfId="865" priority="833" operator="containsText" text="Deferred">
      <formula>NOT(ISERROR(SEARCH("Deferred",I52)))</formula>
    </cfRule>
    <cfRule type="containsText" dxfId="864" priority="834" operator="containsText" text="Deleted">
      <formula>NOT(ISERROR(SEARCH("Deleted",I52)))</formula>
    </cfRule>
    <cfRule type="containsText" dxfId="863" priority="835" operator="containsText" text="In Danger of Falling Behind Target">
      <formula>NOT(ISERROR(SEARCH("In Danger of Falling Behind Target",I52)))</formula>
    </cfRule>
    <cfRule type="containsText" dxfId="862" priority="836" operator="containsText" text="Not yet due">
      <formula>NOT(ISERROR(SEARCH("Not yet due",I52)))</formula>
    </cfRule>
    <cfRule type="containsText" dxfId="861" priority="837" operator="containsText" text="Update not Provided">
      <formula>NOT(ISERROR(SEARCH("Update not Provided",I52)))</formula>
    </cfRule>
    <cfRule type="containsText" dxfId="860" priority="838" operator="containsText" text="Not yet due">
      <formula>NOT(ISERROR(SEARCH("Not yet due",I52)))</formula>
    </cfRule>
    <cfRule type="containsText" dxfId="859" priority="839" operator="containsText" text="Completed Behind Schedule">
      <formula>NOT(ISERROR(SEARCH("Completed Behind Schedule",I52)))</formula>
    </cfRule>
    <cfRule type="containsText" dxfId="858" priority="840" operator="containsText" text="Off Target">
      <formula>NOT(ISERROR(SEARCH("Off Target",I52)))</formula>
    </cfRule>
    <cfRule type="containsText" dxfId="857" priority="841" operator="containsText" text="On Track to be Achieved">
      <formula>NOT(ISERROR(SEARCH("On Track to be Achieved",I52)))</formula>
    </cfRule>
    <cfRule type="containsText" dxfId="856" priority="842" operator="containsText" text="Fully Achieved">
      <formula>NOT(ISERROR(SEARCH("Fully Achieved",I52)))</formula>
    </cfRule>
    <cfRule type="containsText" dxfId="855" priority="843" operator="containsText" text="Not yet due">
      <formula>NOT(ISERROR(SEARCH("Not yet due",I52)))</formula>
    </cfRule>
    <cfRule type="containsText" dxfId="854" priority="844" operator="containsText" text="Not Yet Due">
      <formula>NOT(ISERROR(SEARCH("Not Yet Due",I52)))</formula>
    </cfRule>
    <cfRule type="containsText" dxfId="853" priority="845" operator="containsText" text="Deferred">
      <formula>NOT(ISERROR(SEARCH("Deferred",I52)))</formula>
    </cfRule>
    <cfRule type="containsText" dxfId="852" priority="846" operator="containsText" text="Deleted">
      <formula>NOT(ISERROR(SEARCH("Deleted",I52)))</formula>
    </cfRule>
    <cfRule type="containsText" dxfId="851" priority="847" operator="containsText" text="In Danger of Falling Behind Target">
      <formula>NOT(ISERROR(SEARCH("In Danger of Falling Behind Target",I52)))</formula>
    </cfRule>
    <cfRule type="containsText" dxfId="850" priority="848" operator="containsText" text="Not yet due">
      <formula>NOT(ISERROR(SEARCH("Not yet due",I52)))</formula>
    </cfRule>
    <cfRule type="containsText" dxfId="849" priority="849" operator="containsText" text="Completed Behind Schedule">
      <formula>NOT(ISERROR(SEARCH("Completed Behind Schedule",I52)))</formula>
    </cfRule>
    <cfRule type="containsText" dxfId="848" priority="850" operator="containsText" text="Off Target">
      <formula>NOT(ISERROR(SEARCH("Off Target",I52)))</formula>
    </cfRule>
    <cfRule type="containsText" dxfId="847" priority="851" operator="containsText" text="In Danger of Falling Behind Target">
      <formula>NOT(ISERROR(SEARCH("In Danger of Falling Behind Target",I52)))</formula>
    </cfRule>
    <cfRule type="containsText" dxfId="846" priority="852" operator="containsText" text="On Track to be Achieved">
      <formula>NOT(ISERROR(SEARCH("On Track to be Achieved",I52)))</formula>
    </cfRule>
    <cfRule type="containsText" dxfId="845" priority="853" operator="containsText" text="Fully Achieved">
      <formula>NOT(ISERROR(SEARCH("Fully Achieved",I52)))</formula>
    </cfRule>
    <cfRule type="containsText" dxfId="844" priority="854" operator="containsText" text="Update not Provided">
      <formula>NOT(ISERROR(SEARCH("Update not Provided",I52)))</formula>
    </cfRule>
    <cfRule type="containsText" dxfId="843" priority="855" operator="containsText" text="Not yet due">
      <formula>NOT(ISERROR(SEARCH("Not yet due",I52)))</formula>
    </cfRule>
    <cfRule type="containsText" dxfId="842" priority="856" operator="containsText" text="Completed Behind Schedule">
      <formula>NOT(ISERROR(SEARCH("Completed Behind Schedule",I52)))</formula>
    </cfRule>
    <cfRule type="containsText" dxfId="841" priority="857" operator="containsText" text="Off Target">
      <formula>NOT(ISERROR(SEARCH("Off Target",I52)))</formula>
    </cfRule>
    <cfRule type="containsText" dxfId="840" priority="858" operator="containsText" text="In Danger of Falling Behind Target">
      <formula>NOT(ISERROR(SEARCH("In Danger of Falling Behind Target",I52)))</formula>
    </cfRule>
    <cfRule type="containsText" dxfId="839" priority="859" operator="containsText" text="On Track to be Achieved">
      <formula>NOT(ISERROR(SEARCH("On Track to be Achieved",I52)))</formula>
    </cfRule>
    <cfRule type="containsText" dxfId="838" priority="860" operator="containsText" text="Fully Achieved">
      <formula>NOT(ISERROR(SEARCH("Fully Achieved",I52)))</formula>
    </cfRule>
    <cfRule type="containsText" dxfId="837" priority="861" operator="containsText" text="Fully Achieved">
      <formula>NOT(ISERROR(SEARCH("Fully Achieved",I52)))</formula>
    </cfRule>
    <cfRule type="containsText" dxfId="836" priority="862" operator="containsText" text="Fully Achieved">
      <formula>NOT(ISERROR(SEARCH("Fully Achieved",I52)))</formula>
    </cfRule>
    <cfRule type="containsText" dxfId="835" priority="863" operator="containsText" text="Deferred">
      <formula>NOT(ISERROR(SEARCH("Deferred",I52)))</formula>
    </cfRule>
    <cfRule type="containsText" dxfId="834" priority="864" operator="containsText" text="Deleted">
      <formula>NOT(ISERROR(SEARCH("Deleted",I52)))</formula>
    </cfRule>
    <cfRule type="containsText" dxfId="833" priority="865" operator="containsText" text="In Danger of Falling Behind Target">
      <formula>NOT(ISERROR(SEARCH("In Danger of Falling Behind Target",I52)))</formula>
    </cfRule>
    <cfRule type="containsText" dxfId="832" priority="866" operator="containsText" text="Not yet due">
      <formula>NOT(ISERROR(SEARCH("Not yet due",I52)))</formula>
    </cfRule>
    <cfRule type="containsText" dxfId="831" priority="867" operator="containsText" text="Update not Provided">
      <formula>NOT(ISERROR(SEARCH("Update not Provided",I52)))</formula>
    </cfRule>
  </conditionalFormatting>
  <conditionalFormatting sqref="I64:I70">
    <cfRule type="containsText" dxfId="830" priority="796" operator="containsText" text="On track to be achieved">
      <formula>NOT(ISERROR(SEARCH("On track to be achieved",I64)))</formula>
    </cfRule>
    <cfRule type="containsText" dxfId="829" priority="797" operator="containsText" text="Deferred">
      <formula>NOT(ISERROR(SEARCH("Deferred",I64)))</formula>
    </cfRule>
    <cfRule type="containsText" dxfId="828" priority="798" operator="containsText" text="Deleted">
      <formula>NOT(ISERROR(SEARCH("Deleted",I64)))</formula>
    </cfRule>
    <cfRule type="containsText" dxfId="827" priority="799" operator="containsText" text="In Danger of Falling Behind Target">
      <formula>NOT(ISERROR(SEARCH("In Danger of Falling Behind Target",I64)))</formula>
    </cfRule>
    <cfRule type="containsText" dxfId="826" priority="800" operator="containsText" text="Not yet due">
      <formula>NOT(ISERROR(SEARCH("Not yet due",I64)))</formula>
    </cfRule>
    <cfRule type="containsText" dxfId="825" priority="801" operator="containsText" text="Update not Provided">
      <formula>NOT(ISERROR(SEARCH("Update not Provided",I64)))</formula>
    </cfRule>
    <cfRule type="containsText" dxfId="824" priority="802" operator="containsText" text="Not yet due">
      <formula>NOT(ISERROR(SEARCH("Not yet due",I64)))</formula>
    </cfRule>
    <cfRule type="containsText" dxfId="823" priority="803" operator="containsText" text="Completed Behind Schedule">
      <formula>NOT(ISERROR(SEARCH("Completed Behind Schedule",I64)))</formula>
    </cfRule>
    <cfRule type="containsText" dxfId="822" priority="804" operator="containsText" text="Off Target">
      <formula>NOT(ISERROR(SEARCH("Off Target",I64)))</formula>
    </cfRule>
    <cfRule type="containsText" dxfId="821" priority="805" operator="containsText" text="On Track to be Achieved">
      <formula>NOT(ISERROR(SEARCH("On Track to be Achieved",I64)))</formula>
    </cfRule>
    <cfRule type="containsText" dxfId="820" priority="806" operator="containsText" text="Fully Achieved">
      <formula>NOT(ISERROR(SEARCH("Fully Achieved",I64)))</formula>
    </cfRule>
    <cfRule type="containsText" dxfId="819" priority="807" operator="containsText" text="Not yet due">
      <formula>NOT(ISERROR(SEARCH("Not yet due",I64)))</formula>
    </cfRule>
    <cfRule type="containsText" dxfId="818" priority="808" operator="containsText" text="Not Yet Due">
      <formula>NOT(ISERROR(SEARCH("Not Yet Due",I64)))</formula>
    </cfRule>
    <cfRule type="containsText" dxfId="817" priority="809" operator="containsText" text="Deferred">
      <formula>NOT(ISERROR(SEARCH("Deferred",I64)))</formula>
    </cfRule>
    <cfRule type="containsText" dxfId="816" priority="810" operator="containsText" text="Deleted">
      <formula>NOT(ISERROR(SEARCH("Deleted",I64)))</formula>
    </cfRule>
    <cfRule type="containsText" dxfId="815" priority="811" operator="containsText" text="In Danger of Falling Behind Target">
      <formula>NOT(ISERROR(SEARCH("In Danger of Falling Behind Target",I64)))</formula>
    </cfRule>
    <cfRule type="containsText" dxfId="814" priority="812" operator="containsText" text="Not yet due">
      <formula>NOT(ISERROR(SEARCH("Not yet due",I64)))</formula>
    </cfRule>
    <cfRule type="containsText" dxfId="813" priority="813" operator="containsText" text="Completed Behind Schedule">
      <formula>NOT(ISERROR(SEARCH("Completed Behind Schedule",I64)))</formula>
    </cfRule>
    <cfRule type="containsText" dxfId="812" priority="814" operator="containsText" text="Off Target">
      <formula>NOT(ISERROR(SEARCH("Off Target",I64)))</formula>
    </cfRule>
    <cfRule type="containsText" dxfId="811" priority="815" operator="containsText" text="In Danger of Falling Behind Target">
      <formula>NOT(ISERROR(SEARCH("In Danger of Falling Behind Target",I64)))</formula>
    </cfRule>
    <cfRule type="containsText" dxfId="810" priority="816" operator="containsText" text="On Track to be Achieved">
      <formula>NOT(ISERROR(SEARCH("On Track to be Achieved",I64)))</formula>
    </cfRule>
    <cfRule type="containsText" dxfId="809" priority="817" operator="containsText" text="Fully Achieved">
      <formula>NOT(ISERROR(SEARCH("Fully Achieved",I64)))</formula>
    </cfRule>
    <cfRule type="containsText" dxfId="808" priority="818" operator="containsText" text="Update not Provided">
      <formula>NOT(ISERROR(SEARCH("Update not Provided",I64)))</formula>
    </cfRule>
    <cfRule type="containsText" dxfId="807" priority="819" operator="containsText" text="Not yet due">
      <formula>NOT(ISERROR(SEARCH("Not yet due",I64)))</formula>
    </cfRule>
    <cfRule type="containsText" dxfId="806" priority="820" operator="containsText" text="Completed Behind Schedule">
      <formula>NOT(ISERROR(SEARCH("Completed Behind Schedule",I64)))</formula>
    </cfRule>
    <cfRule type="containsText" dxfId="805" priority="821" operator="containsText" text="Off Target">
      <formula>NOT(ISERROR(SEARCH("Off Target",I64)))</formula>
    </cfRule>
    <cfRule type="containsText" dxfId="804" priority="822" operator="containsText" text="In Danger of Falling Behind Target">
      <formula>NOT(ISERROR(SEARCH("In Danger of Falling Behind Target",I64)))</formula>
    </cfRule>
    <cfRule type="containsText" dxfId="803" priority="823" operator="containsText" text="On Track to be Achieved">
      <formula>NOT(ISERROR(SEARCH("On Track to be Achieved",I64)))</formula>
    </cfRule>
    <cfRule type="containsText" dxfId="802" priority="824" operator="containsText" text="Fully Achieved">
      <formula>NOT(ISERROR(SEARCH("Fully Achieved",I64)))</formula>
    </cfRule>
    <cfRule type="containsText" dxfId="801" priority="825" operator="containsText" text="Fully Achieved">
      <formula>NOT(ISERROR(SEARCH("Fully Achieved",I64)))</formula>
    </cfRule>
    <cfRule type="containsText" dxfId="800" priority="826" operator="containsText" text="Fully Achieved">
      <formula>NOT(ISERROR(SEARCH("Fully Achieved",I64)))</formula>
    </cfRule>
    <cfRule type="containsText" dxfId="799" priority="827" operator="containsText" text="Deferred">
      <formula>NOT(ISERROR(SEARCH("Deferred",I64)))</formula>
    </cfRule>
    <cfRule type="containsText" dxfId="798" priority="828" operator="containsText" text="Deleted">
      <formula>NOT(ISERROR(SEARCH("Deleted",I64)))</formula>
    </cfRule>
    <cfRule type="containsText" dxfId="797" priority="829" operator="containsText" text="In Danger of Falling Behind Target">
      <formula>NOT(ISERROR(SEARCH("In Danger of Falling Behind Target",I64)))</formula>
    </cfRule>
    <cfRule type="containsText" dxfId="796" priority="830" operator="containsText" text="Not yet due">
      <formula>NOT(ISERROR(SEARCH("Not yet due",I64)))</formula>
    </cfRule>
    <cfRule type="containsText" dxfId="795" priority="831" operator="containsText" text="Update not Provided">
      <formula>NOT(ISERROR(SEARCH("Update not Provided",I64)))</formula>
    </cfRule>
  </conditionalFormatting>
  <conditionalFormatting sqref="I71">
    <cfRule type="containsText" dxfId="794" priority="760" operator="containsText" text="On track to be achieved">
      <formula>NOT(ISERROR(SEARCH("On track to be achieved",I71)))</formula>
    </cfRule>
    <cfRule type="containsText" dxfId="793" priority="761" operator="containsText" text="Deferred">
      <formula>NOT(ISERROR(SEARCH("Deferred",I71)))</formula>
    </cfRule>
    <cfRule type="containsText" dxfId="792" priority="762" operator="containsText" text="Deleted">
      <formula>NOT(ISERROR(SEARCH("Deleted",I71)))</formula>
    </cfRule>
    <cfRule type="containsText" dxfId="791" priority="763" operator="containsText" text="In Danger of Falling Behind Target">
      <formula>NOT(ISERROR(SEARCH("In Danger of Falling Behind Target",I71)))</formula>
    </cfRule>
    <cfRule type="containsText" dxfId="790" priority="764" operator="containsText" text="Not yet due">
      <formula>NOT(ISERROR(SEARCH("Not yet due",I71)))</formula>
    </cfRule>
    <cfRule type="containsText" dxfId="789" priority="765" operator="containsText" text="Update not Provided">
      <formula>NOT(ISERROR(SEARCH("Update not Provided",I71)))</formula>
    </cfRule>
    <cfRule type="containsText" dxfId="788" priority="766" operator="containsText" text="Not yet due">
      <formula>NOT(ISERROR(SEARCH("Not yet due",I71)))</formula>
    </cfRule>
    <cfRule type="containsText" dxfId="787" priority="767" operator="containsText" text="Completed Behind Schedule">
      <formula>NOT(ISERROR(SEARCH("Completed Behind Schedule",I71)))</formula>
    </cfRule>
    <cfRule type="containsText" dxfId="786" priority="768" operator="containsText" text="Off Target">
      <formula>NOT(ISERROR(SEARCH("Off Target",I71)))</formula>
    </cfRule>
    <cfRule type="containsText" dxfId="785" priority="769" operator="containsText" text="On Track to be Achieved">
      <formula>NOT(ISERROR(SEARCH("On Track to be Achieved",I71)))</formula>
    </cfRule>
    <cfRule type="containsText" dxfId="784" priority="770" operator="containsText" text="Fully Achieved">
      <formula>NOT(ISERROR(SEARCH("Fully Achieved",I71)))</formula>
    </cfRule>
    <cfRule type="containsText" dxfId="783" priority="771" operator="containsText" text="Not yet due">
      <formula>NOT(ISERROR(SEARCH("Not yet due",I71)))</formula>
    </cfRule>
    <cfRule type="containsText" dxfId="782" priority="772" operator="containsText" text="Not Yet Due">
      <formula>NOT(ISERROR(SEARCH("Not Yet Due",I71)))</formula>
    </cfRule>
    <cfRule type="containsText" dxfId="781" priority="773" operator="containsText" text="Deferred">
      <formula>NOT(ISERROR(SEARCH("Deferred",I71)))</formula>
    </cfRule>
    <cfRule type="containsText" dxfId="780" priority="774" operator="containsText" text="Deleted">
      <formula>NOT(ISERROR(SEARCH("Deleted",I71)))</formula>
    </cfRule>
    <cfRule type="containsText" dxfId="779" priority="775" operator="containsText" text="In Danger of Falling Behind Target">
      <formula>NOT(ISERROR(SEARCH("In Danger of Falling Behind Target",I71)))</formula>
    </cfRule>
    <cfRule type="containsText" dxfId="778" priority="776" operator="containsText" text="Not yet due">
      <formula>NOT(ISERROR(SEARCH("Not yet due",I71)))</formula>
    </cfRule>
    <cfRule type="containsText" dxfId="777" priority="777" operator="containsText" text="Completed Behind Schedule">
      <formula>NOT(ISERROR(SEARCH("Completed Behind Schedule",I71)))</formula>
    </cfRule>
    <cfRule type="containsText" dxfId="776" priority="778" operator="containsText" text="Off Target">
      <formula>NOT(ISERROR(SEARCH("Off Target",I71)))</formula>
    </cfRule>
    <cfRule type="containsText" dxfId="775" priority="779" operator="containsText" text="In Danger of Falling Behind Target">
      <formula>NOT(ISERROR(SEARCH("In Danger of Falling Behind Target",I71)))</formula>
    </cfRule>
    <cfRule type="containsText" dxfId="774" priority="780" operator="containsText" text="On Track to be Achieved">
      <formula>NOT(ISERROR(SEARCH("On Track to be Achieved",I71)))</formula>
    </cfRule>
    <cfRule type="containsText" dxfId="773" priority="781" operator="containsText" text="Fully Achieved">
      <formula>NOT(ISERROR(SEARCH("Fully Achieved",I71)))</formula>
    </cfRule>
    <cfRule type="containsText" dxfId="772" priority="782" operator="containsText" text="Update not Provided">
      <formula>NOT(ISERROR(SEARCH("Update not Provided",I71)))</formula>
    </cfRule>
    <cfRule type="containsText" dxfId="771" priority="783" operator="containsText" text="Not yet due">
      <formula>NOT(ISERROR(SEARCH("Not yet due",I71)))</formula>
    </cfRule>
    <cfRule type="containsText" dxfId="770" priority="784" operator="containsText" text="Completed Behind Schedule">
      <formula>NOT(ISERROR(SEARCH("Completed Behind Schedule",I71)))</formula>
    </cfRule>
    <cfRule type="containsText" dxfId="769" priority="785" operator="containsText" text="Off Target">
      <formula>NOT(ISERROR(SEARCH("Off Target",I71)))</formula>
    </cfRule>
    <cfRule type="containsText" dxfId="768" priority="786" operator="containsText" text="In Danger of Falling Behind Target">
      <formula>NOT(ISERROR(SEARCH("In Danger of Falling Behind Target",I71)))</formula>
    </cfRule>
    <cfRule type="containsText" dxfId="767" priority="787" operator="containsText" text="On Track to be Achieved">
      <formula>NOT(ISERROR(SEARCH("On Track to be Achieved",I71)))</formula>
    </cfRule>
    <cfRule type="containsText" dxfId="766" priority="788" operator="containsText" text="Fully Achieved">
      <formula>NOT(ISERROR(SEARCH("Fully Achieved",I71)))</formula>
    </cfRule>
    <cfRule type="containsText" dxfId="765" priority="789" operator="containsText" text="Fully Achieved">
      <formula>NOT(ISERROR(SEARCH("Fully Achieved",I71)))</formula>
    </cfRule>
    <cfRule type="containsText" dxfId="764" priority="790" operator="containsText" text="Fully Achieved">
      <formula>NOT(ISERROR(SEARCH("Fully Achieved",I71)))</formula>
    </cfRule>
    <cfRule type="containsText" dxfId="763" priority="791" operator="containsText" text="Deferred">
      <formula>NOT(ISERROR(SEARCH("Deferred",I71)))</formula>
    </cfRule>
    <cfRule type="containsText" dxfId="762" priority="792" operator="containsText" text="Deleted">
      <formula>NOT(ISERROR(SEARCH("Deleted",I71)))</formula>
    </cfRule>
    <cfRule type="containsText" dxfId="761" priority="793" operator="containsText" text="In Danger of Falling Behind Target">
      <formula>NOT(ISERROR(SEARCH("In Danger of Falling Behind Target",I71)))</formula>
    </cfRule>
    <cfRule type="containsText" dxfId="760" priority="794" operator="containsText" text="Not yet due">
      <formula>NOT(ISERROR(SEARCH("Not yet due",I71)))</formula>
    </cfRule>
    <cfRule type="containsText" dxfId="759" priority="795" operator="containsText" text="Update not Provided">
      <formula>NOT(ISERROR(SEARCH("Update not Provided",I71)))</formula>
    </cfRule>
  </conditionalFormatting>
  <conditionalFormatting sqref="I71">
    <cfRule type="containsText" dxfId="758" priority="724" operator="containsText" text="On track to be achieved">
      <formula>NOT(ISERROR(SEARCH("On track to be achieved",I71)))</formula>
    </cfRule>
    <cfRule type="containsText" dxfId="757" priority="725" operator="containsText" text="Deferred">
      <formula>NOT(ISERROR(SEARCH("Deferred",I71)))</formula>
    </cfRule>
    <cfRule type="containsText" dxfId="756" priority="726" operator="containsText" text="Deleted">
      <formula>NOT(ISERROR(SEARCH("Deleted",I71)))</formula>
    </cfRule>
    <cfRule type="containsText" dxfId="755" priority="727" operator="containsText" text="In Danger of Falling Behind Target">
      <formula>NOT(ISERROR(SEARCH("In Danger of Falling Behind Target",I71)))</formula>
    </cfRule>
    <cfRule type="containsText" dxfId="754" priority="728" operator="containsText" text="Not yet due">
      <formula>NOT(ISERROR(SEARCH("Not yet due",I71)))</formula>
    </cfRule>
    <cfRule type="containsText" dxfId="753" priority="729" operator="containsText" text="Update not Provided">
      <formula>NOT(ISERROR(SEARCH("Update not Provided",I71)))</formula>
    </cfRule>
    <cfRule type="containsText" dxfId="752" priority="730" operator="containsText" text="Not yet due">
      <formula>NOT(ISERROR(SEARCH("Not yet due",I71)))</formula>
    </cfRule>
    <cfRule type="containsText" dxfId="751" priority="731" operator="containsText" text="Completed Behind Schedule">
      <formula>NOT(ISERROR(SEARCH("Completed Behind Schedule",I71)))</formula>
    </cfRule>
    <cfRule type="containsText" dxfId="750" priority="732" operator="containsText" text="Off Target">
      <formula>NOT(ISERROR(SEARCH("Off Target",I71)))</formula>
    </cfRule>
    <cfRule type="containsText" dxfId="749" priority="733" operator="containsText" text="On Track to be Achieved">
      <formula>NOT(ISERROR(SEARCH("On Track to be Achieved",I71)))</formula>
    </cfRule>
    <cfRule type="containsText" dxfId="748" priority="734" operator="containsText" text="Fully Achieved">
      <formula>NOT(ISERROR(SEARCH("Fully Achieved",I71)))</formula>
    </cfRule>
    <cfRule type="containsText" dxfId="747" priority="735" operator="containsText" text="Not yet due">
      <formula>NOT(ISERROR(SEARCH("Not yet due",I71)))</formula>
    </cfRule>
    <cfRule type="containsText" dxfId="746" priority="736" operator="containsText" text="Not Yet Due">
      <formula>NOT(ISERROR(SEARCH("Not Yet Due",I71)))</formula>
    </cfRule>
    <cfRule type="containsText" dxfId="745" priority="737" operator="containsText" text="Deferred">
      <formula>NOT(ISERROR(SEARCH("Deferred",I71)))</formula>
    </cfRule>
    <cfRule type="containsText" dxfId="744" priority="738" operator="containsText" text="Deleted">
      <formula>NOT(ISERROR(SEARCH("Deleted",I71)))</formula>
    </cfRule>
    <cfRule type="containsText" dxfId="743" priority="739" operator="containsText" text="In Danger of Falling Behind Target">
      <formula>NOT(ISERROR(SEARCH("In Danger of Falling Behind Target",I71)))</formula>
    </cfRule>
    <cfRule type="containsText" dxfId="742" priority="740" operator="containsText" text="Not yet due">
      <formula>NOT(ISERROR(SEARCH("Not yet due",I71)))</formula>
    </cfRule>
    <cfRule type="containsText" dxfId="741" priority="741" operator="containsText" text="Completed Behind Schedule">
      <formula>NOT(ISERROR(SEARCH("Completed Behind Schedule",I71)))</formula>
    </cfRule>
    <cfRule type="containsText" dxfId="740" priority="742" operator="containsText" text="Off Target">
      <formula>NOT(ISERROR(SEARCH("Off Target",I71)))</formula>
    </cfRule>
    <cfRule type="containsText" dxfId="739" priority="743" operator="containsText" text="In Danger of Falling Behind Target">
      <formula>NOT(ISERROR(SEARCH("In Danger of Falling Behind Target",I71)))</formula>
    </cfRule>
    <cfRule type="containsText" dxfId="738" priority="744" operator="containsText" text="On Track to be Achieved">
      <formula>NOT(ISERROR(SEARCH("On Track to be Achieved",I71)))</formula>
    </cfRule>
    <cfRule type="containsText" dxfId="737" priority="745" operator="containsText" text="Fully Achieved">
      <formula>NOT(ISERROR(SEARCH("Fully Achieved",I71)))</formula>
    </cfRule>
    <cfRule type="containsText" dxfId="736" priority="746" operator="containsText" text="Update not Provided">
      <formula>NOT(ISERROR(SEARCH("Update not Provided",I71)))</formula>
    </cfRule>
    <cfRule type="containsText" dxfId="735" priority="747" operator="containsText" text="Not yet due">
      <formula>NOT(ISERROR(SEARCH("Not yet due",I71)))</formula>
    </cfRule>
    <cfRule type="containsText" dxfId="734" priority="748" operator="containsText" text="Completed Behind Schedule">
      <formula>NOT(ISERROR(SEARCH("Completed Behind Schedule",I71)))</formula>
    </cfRule>
    <cfRule type="containsText" dxfId="733" priority="749" operator="containsText" text="Off Target">
      <formula>NOT(ISERROR(SEARCH("Off Target",I71)))</formula>
    </cfRule>
    <cfRule type="containsText" dxfId="732" priority="750" operator="containsText" text="In Danger of Falling Behind Target">
      <formula>NOT(ISERROR(SEARCH("In Danger of Falling Behind Target",I71)))</formula>
    </cfRule>
    <cfRule type="containsText" dxfId="731" priority="751" operator="containsText" text="On Track to be Achieved">
      <formula>NOT(ISERROR(SEARCH("On Track to be Achieved",I71)))</formula>
    </cfRule>
    <cfRule type="containsText" dxfId="730" priority="752" operator="containsText" text="Fully Achieved">
      <formula>NOT(ISERROR(SEARCH("Fully Achieved",I71)))</formula>
    </cfRule>
    <cfRule type="containsText" dxfId="729" priority="753" operator="containsText" text="Fully Achieved">
      <formula>NOT(ISERROR(SEARCH("Fully Achieved",I71)))</formula>
    </cfRule>
    <cfRule type="containsText" dxfId="728" priority="754" operator="containsText" text="Fully Achieved">
      <formula>NOT(ISERROR(SEARCH("Fully Achieved",I71)))</formula>
    </cfRule>
    <cfRule type="containsText" dxfId="727" priority="755" operator="containsText" text="Deferred">
      <formula>NOT(ISERROR(SEARCH("Deferred",I71)))</formula>
    </cfRule>
    <cfRule type="containsText" dxfId="726" priority="756" operator="containsText" text="Deleted">
      <formula>NOT(ISERROR(SEARCH("Deleted",I71)))</formula>
    </cfRule>
    <cfRule type="containsText" dxfId="725" priority="757" operator="containsText" text="In Danger of Falling Behind Target">
      <formula>NOT(ISERROR(SEARCH("In Danger of Falling Behind Target",I71)))</formula>
    </cfRule>
    <cfRule type="containsText" dxfId="724" priority="758" operator="containsText" text="Not yet due">
      <formula>NOT(ISERROR(SEARCH("Not yet due",I71)))</formula>
    </cfRule>
    <cfRule type="containsText" dxfId="723" priority="759" operator="containsText" text="Update not Provided">
      <formula>NOT(ISERROR(SEARCH("Update not Provided",I71)))</formula>
    </cfRule>
  </conditionalFormatting>
  <conditionalFormatting sqref="I71">
    <cfRule type="containsText" dxfId="722" priority="688" operator="containsText" text="On track to be achieved">
      <formula>NOT(ISERROR(SEARCH("On track to be achieved",I71)))</formula>
    </cfRule>
    <cfRule type="containsText" dxfId="721" priority="689" operator="containsText" text="Deferred">
      <formula>NOT(ISERROR(SEARCH("Deferred",I71)))</formula>
    </cfRule>
    <cfRule type="containsText" dxfId="720" priority="690" operator="containsText" text="Deleted">
      <formula>NOT(ISERROR(SEARCH("Deleted",I71)))</formula>
    </cfRule>
    <cfRule type="containsText" dxfId="719" priority="691" operator="containsText" text="In Danger of Falling Behind Target">
      <formula>NOT(ISERROR(SEARCH("In Danger of Falling Behind Target",I71)))</formula>
    </cfRule>
    <cfRule type="containsText" dxfId="718" priority="692" operator="containsText" text="Not yet due">
      <formula>NOT(ISERROR(SEARCH("Not yet due",I71)))</formula>
    </cfRule>
    <cfRule type="containsText" dxfId="717" priority="693" operator="containsText" text="Update not Provided">
      <formula>NOT(ISERROR(SEARCH("Update not Provided",I71)))</formula>
    </cfRule>
    <cfRule type="containsText" dxfId="716" priority="694" operator="containsText" text="Not yet due">
      <formula>NOT(ISERROR(SEARCH("Not yet due",I71)))</formula>
    </cfRule>
    <cfRule type="containsText" dxfId="715" priority="695" operator="containsText" text="Completed Behind Schedule">
      <formula>NOT(ISERROR(SEARCH("Completed Behind Schedule",I71)))</formula>
    </cfRule>
    <cfRule type="containsText" dxfId="714" priority="696" operator="containsText" text="Off Target">
      <formula>NOT(ISERROR(SEARCH("Off Target",I71)))</formula>
    </cfRule>
    <cfRule type="containsText" dxfId="713" priority="697" operator="containsText" text="On Track to be Achieved">
      <formula>NOT(ISERROR(SEARCH("On Track to be Achieved",I71)))</formula>
    </cfRule>
    <cfRule type="containsText" dxfId="712" priority="698" operator="containsText" text="Fully Achieved">
      <formula>NOT(ISERROR(SEARCH("Fully Achieved",I71)))</formula>
    </cfRule>
    <cfRule type="containsText" dxfId="711" priority="699" operator="containsText" text="Not yet due">
      <formula>NOT(ISERROR(SEARCH("Not yet due",I71)))</formula>
    </cfRule>
    <cfRule type="containsText" dxfId="710" priority="700" operator="containsText" text="Not Yet Due">
      <formula>NOT(ISERROR(SEARCH("Not Yet Due",I71)))</formula>
    </cfRule>
    <cfRule type="containsText" dxfId="709" priority="701" operator="containsText" text="Deferred">
      <formula>NOT(ISERROR(SEARCH("Deferred",I71)))</formula>
    </cfRule>
    <cfRule type="containsText" dxfId="708" priority="702" operator="containsText" text="Deleted">
      <formula>NOT(ISERROR(SEARCH("Deleted",I71)))</formula>
    </cfRule>
    <cfRule type="containsText" dxfId="707" priority="703" operator="containsText" text="In Danger of Falling Behind Target">
      <formula>NOT(ISERROR(SEARCH("In Danger of Falling Behind Target",I71)))</formula>
    </cfRule>
    <cfRule type="containsText" dxfId="706" priority="704" operator="containsText" text="Not yet due">
      <formula>NOT(ISERROR(SEARCH("Not yet due",I71)))</formula>
    </cfRule>
    <cfRule type="containsText" dxfId="705" priority="705" operator="containsText" text="Completed Behind Schedule">
      <formula>NOT(ISERROR(SEARCH("Completed Behind Schedule",I71)))</formula>
    </cfRule>
    <cfRule type="containsText" dxfId="704" priority="706" operator="containsText" text="Off Target">
      <formula>NOT(ISERROR(SEARCH("Off Target",I71)))</formula>
    </cfRule>
    <cfRule type="containsText" dxfId="703" priority="707" operator="containsText" text="In Danger of Falling Behind Target">
      <formula>NOT(ISERROR(SEARCH("In Danger of Falling Behind Target",I71)))</formula>
    </cfRule>
    <cfRule type="containsText" dxfId="702" priority="708" operator="containsText" text="On Track to be Achieved">
      <formula>NOT(ISERROR(SEARCH("On Track to be Achieved",I71)))</formula>
    </cfRule>
    <cfRule type="containsText" dxfId="701" priority="709" operator="containsText" text="Fully Achieved">
      <formula>NOT(ISERROR(SEARCH("Fully Achieved",I71)))</formula>
    </cfRule>
    <cfRule type="containsText" dxfId="700" priority="710" operator="containsText" text="Update not Provided">
      <formula>NOT(ISERROR(SEARCH("Update not Provided",I71)))</formula>
    </cfRule>
    <cfRule type="containsText" dxfId="699" priority="711" operator="containsText" text="Not yet due">
      <formula>NOT(ISERROR(SEARCH("Not yet due",I71)))</formula>
    </cfRule>
    <cfRule type="containsText" dxfId="698" priority="712" operator="containsText" text="Completed Behind Schedule">
      <formula>NOT(ISERROR(SEARCH("Completed Behind Schedule",I71)))</formula>
    </cfRule>
    <cfRule type="containsText" dxfId="697" priority="713" operator="containsText" text="Off Target">
      <formula>NOT(ISERROR(SEARCH("Off Target",I71)))</formula>
    </cfRule>
    <cfRule type="containsText" dxfId="696" priority="714" operator="containsText" text="In Danger of Falling Behind Target">
      <formula>NOT(ISERROR(SEARCH("In Danger of Falling Behind Target",I71)))</formula>
    </cfRule>
    <cfRule type="containsText" dxfId="695" priority="715" operator="containsText" text="On Track to be Achieved">
      <formula>NOT(ISERROR(SEARCH("On Track to be Achieved",I71)))</formula>
    </cfRule>
    <cfRule type="containsText" dxfId="694" priority="716" operator="containsText" text="Fully Achieved">
      <formula>NOT(ISERROR(SEARCH("Fully Achieved",I71)))</formula>
    </cfRule>
    <cfRule type="containsText" dxfId="693" priority="717" operator="containsText" text="Fully Achieved">
      <formula>NOT(ISERROR(SEARCH("Fully Achieved",I71)))</formula>
    </cfRule>
    <cfRule type="containsText" dxfId="692" priority="718" operator="containsText" text="Fully Achieved">
      <formula>NOT(ISERROR(SEARCH("Fully Achieved",I71)))</formula>
    </cfRule>
    <cfRule type="containsText" dxfId="691" priority="719" operator="containsText" text="Deferred">
      <formula>NOT(ISERROR(SEARCH("Deferred",I71)))</formula>
    </cfRule>
    <cfRule type="containsText" dxfId="690" priority="720" operator="containsText" text="Deleted">
      <formula>NOT(ISERROR(SEARCH("Deleted",I71)))</formula>
    </cfRule>
    <cfRule type="containsText" dxfId="689" priority="721" operator="containsText" text="In Danger of Falling Behind Target">
      <formula>NOT(ISERROR(SEARCH("In Danger of Falling Behind Target",I71)))</formula>
    </cfRule>
    <cfRule type="containsText" dxfId="688" priority="722" operator="containsText" text="Not yet due">
      <formula>NOT(ISERROR(SEARCH("Not yet due",I71)))</formula>
    </cfRule>
    <cfRule type="containsText" dxfId="687" priority="723" operator="containsText" text="Update not Provided">
      <formula>NOT(ISERROR(SEARCH("Update not Provided",I71)))</formula>
    </cfRule>
  </conditionalFormatting>
  <conditionalFormatting sqref="I71">
    <cfRule type="containsText" dxfId="686" priority="652" operator="containsText" text="On track to be achieved">
      <formula>NOT(ISERROR(SEARCH("On track to be achieved",I71)))</formula>
    </cfRule>
    <cfRule type="containsText" dxfId="685" priority="653" operator="containsText" text="Deferred">
      <formula>NOT(ISERROR(SEARCH("Deferred",I71)))</formula>
    </cfRule>
    <cfRule type="containsText" dxfId="684" priority="654" operator="containsText" text="Deleted">
      <formula>NOT(ISERROR(SEARCH("Deleted",I71)))</formula>
    </cfRule>
    <cfRule type="containsText" dxfId="683" priority="655" operator="containsText" text="In Danger of Falling Behind Target">
      <formula>NOT(ISERROR(SEARCH("In Danger of Falling Behind Target",I71)))</formula>
    </cfRule>
    <cfRule type="containsText" dxfId="682" priority="656" operator="containsText" text="Not yet due">
      <formula>NOT(ISERROR(SEARCH("Not yet due",I71)))</formula>
    </cfRule>
    <cfRule type="containsText" dxfId="681" priority="657" operator="containsText" text="Update not Provided">
      <formula>NOT(ISERROR(SEARCH("Update not Provided",I71)))</formula>
    </cfRule>
    <cfRule type="containsText" dxfId="680" priority="658" operator="containsText" text="Not yet due">
      <formula>NOT(ISERROR(SEARCH("Not yet due",I71)))</formula>
    </cfRule>
    <cfRule type="containsText" dxfId="679" priority="659" operator="containsText" text="Completed Behind Schedule">
      <formula>NOT(ISERROR(SEARCH("Completed Behind Schedule",I71)))</formula>
    </cfRule>
    <cfRule type="containsText" dxfId="678" priority="660" operator="containsText" text="Off Target">
      <formula>NOT(ISERROR(SEARCH("Off Target",I71)))</formula>
    </cfRule>
    <cfRule type="containsText" dxfId="677" priority="661" operator="containsText" text="On Track to be Achieved">
      <formula>NOT(ISERROR(SEARCH("On Track to be Achieved",I71)))</formula>
    </cfRule>
    <cfRule type="containsText" dxfId="676" priority="662" operator="containsText" text="Fully Achieved">
      <formula>NOT(ISERROR(SEARCH("Fully Achieved",I71)))</formula>
    </cfRule>
    <cfRule type="containsText" dxfId="675" priority="663" operator="containsText" text="Not yet due">
      <formula>NOT(ISERROR(SEARCH("Not yet due",I71)))</formula>
    </cfRule>
    <cfRule type="containsText" dxfId="674" priority="664" operator="containsText" text="Not Yet Due">
      <formula>NOT(ISERROR(SEARCH("Not Yet Due",I71)))</formula>
    </cfRule>
    <cfRule type="containsText" dxfId="673" priority="665" operator="containsText" text="Deferred">
      <formula>NOT(ISERROR(SEARCH("Deferred",I71)))</formula>
    </cfRule>
    <cfRule type="containsText" dxfId="672" priority="666" operator="containsText" text="Deleted">
      <formula>NOT(ISERROR(SEARCH("Deleted",I71)))</formula>
    </cfRule>
    <cfRule type="containsText" dxfId="671" priority="667" operator="containsText" text="In Danger of Falling Behind Target">
      <formula>NOT(ISERROR(SEARCH("In Danger of Falling Behind Target",I71)))</formula>
    </cfRule>
    <cfRule type="containsText" dxfId="670" priority="668" operator="containsText" text="Not yet due">
      <formula>NOT(ISERROR(SEARCH("Not yet due",I71)))</formula>
    </cfRule>
    <cfRule type="containsText" dxfId="669" priority="669" operator="containsText" text="Completed Behind Schedule">
      <formula>NOT(ISERROR(SEARCH("Completed Behind Schedule",I71)))</formula>
    </cfRule>
    <cfRule type="containsText" dxfId="668" priority="670" operator="containsText" text="Off Target">
      <formula>NOT(ISERROR(SEARCH("Off Target",I71)))</formula>
    </cfRule>
    <cfRule type="containsText" dxfId="667" priority="671" operator="containsText" text="In Danger of Falling Behind Target">
      <formula>NOT(ISERROR(SEARCH("In Danger of Falling Behind Target",I71)))</formula>
    </cfRule>
    <cfRule type="containsText" dxfId="666" priority="672" operator="containsText" text="On Track to be Achieved">
      <formula>NOT(ISERROR(SEARCH("On Track to be Achieved",I71)))</formula>
    </cfRule>
    <cfRule type="containsText" dxfId="665" priority="673" operator="containsText" text="Fully Achieved">
      <formula>NOT(ISERROR(SEARCH("Fully Achieved",I71)))</formula>
    </cfRule>
    <cfRule type="containsText" dxfId="664" priority="674" operator="containsText" text="Update not Provided">
      <formula>NOT(ISERROR(SEARCH("Update not Provided",I71)))</formula>
    </cfRule>
    <cfRule type="containsText" dxfId="663" priority="675" operator="containsText" text="Not yet due">
      <formula>NOT(ISERROR(SEARCH("Not yet due",I71)))</formula>
    </cfRule>
    <cfRule type="containsText" dxfId="662" priority="676" operator="containsText" text="Completed Behind Schedule">
      <formula>NOT(ISERROR(SEARCH("Completed Behind Schedule",I71)))</formula>
    </cfRule>
    <cfRule type="containsText" dxfId="661" priority="677" operator="containsText" text="Off Target">
      <formula>NOT(ISERROR(SEARCH("Off Target",I71)))</formula>
    </cfRule>
    <cfRule type="containsText" dxfId="660" priority="678" operator="containsText" text="In Danger of Falling Behind Target">
      <formula>NOT(ISERROR(SEARCH("In Danger of Falling Behind Target",I71)))</formula>
    </cfRule>
    <cfRule type="containsText" dxfId="659" priority="679" operator="containsText" text="On Track to be Achieved">
      <formula>NOT(ISERROR(SEARCH("On Track to be Achieved",I71)))</formula>
    </cfRule>
    <cfRule type="containsText" dxfId="658" priority="680" operator="containsText" text="Fully Achieved">
      <formula>NOT(ISERROR(SEARCH("Fully Achieved",I71)))</formula>
    </cfRule>
    <cfRule type="containsText" dxfId="657" priority="681" operator="containsText" text="Fully Achieved">
      <formula>NOT(ISERROR(SEARCH("Fully Achieved",I71)))</formula>
    </cfRule>
    <cfRule type="containsText" dxfId="656" priority="682" operator="containsText" text="Fully Achieved">
      <formula>NOT(ISERROR(SEARCH("Fully Achieved",I71)))</formula>
    </cfRule>
    <cfRule type="containsText" dxfId="655" priority="683" operator="containsText" text="Deferred">
      <formula>NOT(ISERROR(SEARCH("Deferred",I71)))</formula>
    </cfRule>
    <cfRule type="containsText" dxfId="654" priority="684" operator="containsText" text="Deleted">
      <formula>NOT(ISERROR(SEARCH("Deleted",I71)))</formula>
    </cfRule>
    <cfRule type="containsText" dxfId="653" priority="685" operator="containsText" text="In Danger of Falling Behind Target">
      <formula>NOT(ISERROR(SEARCH("In Danger of Falling Behind Target",I71)))</formula>
    </cfRule>
    <cfRule type="containsText" dxfId="652" priority="686" operator="containsText" text="Not yet due">
      <formula>NOT(ISERROR(SEARCH("Not yet due",I71)))</formula>
    </cfRule>
    <cfRule type="containsText" dxfId="651" priority="687" operator="containsText" text="Update not Provided">
      <formula>NOT(ISERROR(SEARCH("Update not Provided",I71)))</formula>
    </cfRule>
  </conditionalFormatting>
  <conditionalFormatting sqref="I72">
    <cfRule type="containsText" dxfId="650" priority="616" operator="containsText" text="On track to be achieved">
      <formula>NOT(ISERROR(SEARCH("On track to be achieved",I72)))</formula>
    </cfRule>
    <cfRule type="containsText" dxfId="649" priority="617" operator="containsText" text="Deferred">
      <formula>NOT(ISERROR(SEARCH("Deferred",I72)))</formula>
    </cfRule>
    <cfRule type="containsText" dxfId="648" priority="618" operator="containsText" text="Deleted">
      <formula>NOT(ISERROR(SEARCH("Deleted",I72)))</formula>
    </cfRule>
    <cfRule type="containsText" dxfId="647" priority="619" operator="containsText" text="In Danger of Falling Behind Target">
      <formula>NOT(ISERROR(SEARCH("In Danger of Falling Behind Target",I72)))</formula>
    </cfRule>
    <cfRule type="containsText" dxfId="646" priority="620" operator="containsText" text="Not yet due">
      <formula>NOT(ISERROR(SEARCH("Not yet due",I72)))</formula>
    </cfRule>
    <cfRule type="containsText" dxfId="645" priority="621" operator="containsText" text="Update not Provided">
      <formula>NOT(ISERROR(SEARCH("Update not Provided",I72)))</formula>
    </cfRule>
    <cfRule type="containsText" dxfId="644" priority="622" operator="containsText" text="Not yet due">
      <formula>NOT(ISERROR(SEARCH("Not yet due",I72)))</formula>
    </cfRule>
    <cfRule type="containsText" dxfId="643" priority="623" operator="containsText" text="Completed Behind Schedule">
      <formula>NOT(ISERROR(SEARCH("Completed Behind Schedule",I72)))</formula>
    </cfRule>
    <cfRule type="containsText" dxfId="642" priority="624" operator="containsText" text="Off Target">
      <formula>NOT(ISERROR(SEARCH("Off Target",I72)))</formula>
    </cfRule>
    <cfRule type="containsText" dxfId="641" priority="625" operator="containsText" text="On Track to be Achieved">
      <formula>NOT(ISERROR(SEARCH("On Track to be Achieved",I72)))</formula>
    </cfRule>
    <cfRule type="containsText" dxfId="640" priority="626" operator="containsText" text="Fully Achieved">
      <formula>NOT(ISERROR(SEARCH("Fully Achieved",I72)))</formula>
    </cfRule>
    <cfRule type="containsText" dxfId="639" priority="627" operator="containsText" text="Not yet due">
      <formula>NOT(ISERROR(SEARCH("Not yet due",I72)))</formula>
    </cfRule>
    <cfRule type="containsText" dxfId="638" priority="628" operator="containsText" text="Not Yet Due">
      <formula>NOT(ISERROR(SEARCH("Not Yet Due",I72)))</formula>
    </cfRule>
    <cfRule type="containsText" dxfId="637" priority="629" operator="containsText" text="Deferred">
      <formula>NOT(ISERROR(SEARCH("Deferred",I72)))</formula>
    </cfRule>
    <cfRule type="containsText" dxfId="636" priority="630" operator="containsText" text="Deleted">
      <formula>NOT(ISERROR(SEARCH("Deleted",I72)))</formula>
    </cfRule>
    <cfRule type="containsText" dxfId="635" priority="631" operator="containsText" text="In Danger of Falling Behind Target">
      <formula>NOT(ISERROR(SEARCH("In Danger of Falling Behind Target",I72)))</formula>
    </cfRule>
    <cfRule type="containsText" dxfId="634" priority="632" operator="containsText" text="Not yet due">
      <formula>NOT(ISERROR(SEARCH("Not yet due",I72)))</formula>
    </cfRule>
    <cfRule type="containsText" dxfId="633" priority="633" operator="containsText" text="Completed Behind Schedule">
      <formula>NOT(ISERROR(SEARCH("Completed Behind Schedule",I72)))</formula>
    </cfRule>
    <cfRule type="containsText" dxfId="632" priority="634" operator="containsText" text="Off Target">
      <formula>NOT(ISERROR(SEARCH("Off Target",I72)))</formula>
    </cfRule>
    <cfRule type="containsText" dxfId="631" priority="635" operator="containsText" text="In Danger of Falling Behind Target">
      <formula>NOT(ISERROR(SEARCH("In Danger of Falling Behind Target",I72)))</formula>
    </cfRule>
    <cfRule type="containsText" dxfId="630" priority="636" operator="containsText" text="On Track to be Achieved">
      <formula>NOT(ISERROR(SEARCH("On Track to be Achieved",I72)))</formula>
    </cfRule>
    <cfRule type="containsText" dxfId="629" priority="637" operator="containsText" text="Fully Achieved">
      <formula>NOT(ISERROR(SEARCH("Fully Achieved",I72)))</formula>
    </cfRule>
    <cfRule type="containsText" dxfId="628" priority="638" operator="containsText" text="Update not Provided">
      <formula>NOT(ISERROR(SEARCH("Update not Provided",I72)))</formula>
    </cfRule>
    <cfRule type="containsText" dxfId="627" priority="639" operator="containsText" text="Not yet due">
      <formula>NOT(ISERROR(SEARCH("Not yet due",I72)))</formula>
    </cfRule>
    <cfRule type="containsText" dxfId="626" priority="640" operator="containsText" text="Completed Behind Schedule">
      <formula>NOT(ISERROR(SEARCH("Completed Behind Schedule",I72)))</formula>
    </cfRule>
    <cfRule type="containsText" dxfId="625" priority="641" operator="containsText" text="Off Target">
      <formula>NOT(ISERROR(SEARCH("Off Target",I72)))</formula>
    </cfRule>
    <cfRule type="containsText" dxfId="624" priority="642" operator="containsText" text="In Danger of Falling Behind Target">
      <formula>NOT(ISERROR(SEARCH("In Danger of Falling Behind Target",I72)))</formula>
    </cfRule>
    <cfRule type="containsText" dxfId="623" priority="643" operator="containsText" text="On Track to be Achieved">
      <formula>NOT(ISERROR(SEARCH("On Track to be Achieved",I72)))</formula>
    </cfRule>
    <cfRule type="containsText" dxfId="622" priority="644" operator="containsText" text="Fully Achieved">
      <formula>NOT(ISERROR(SEARCH("Fully Achieved",I72)))</formula>
    </cfRule>
    <cfRule type="containsText" dxfId="621" priority="645" operator="containsText" text="Fully Achieved">
      <formula>NOT(ISERROR(SEARCH("Fully Achieved",I72)))</formula>
    </cfRule>
    <cfRule type="containsText" dxfId="620" priority="646" operator="containsText" text="Fully Achieved">
      <formula>NOT(ISERROR(SEARCH("Fully Achieved",I72)))</formula>
    </cfRule>
    <cfRule type="containsText" dxfId="619" priority="647" operator="containsText" text="Deferred">
      <formula>NOT(ISERROR(SEARCH("Deferred",I72)))</formula>
    </cfRule>
    <cfRule type="containsText" dxfId="618" priority="648" operator="containsText" text="Deleted">
      <formula>NOT(ISERROR(SEARCH("Deleted",I72)))</formula>
    </cfRule>
    <cfRule type="containsText" dxfId="617" priority="649" operator="containsText" text="In Danger of Falling Behind Target">
      <formula>NOT(ISERROR(SEARCH("In Danger of Falling Behind Target",I72)))</formula>
    </cfRule>
    <cfRule type="containsText" dxfId="616" priority="650" operator="containsText" text="Not yet due">
      <formula>NOT(ISERROR(SEARCH("Not yet due",I72)))</formula>
    </cfRule>
    <cfRule type="containsText" dxfId="615" priority="651" operator="containsText" text="Update not Provided">
      <formula>NOT(ISERROR(SEARCH("Update not Provided",I72)))</formula>
    </cfRule>
  </conditionalFormatting>
  <conditionalFormatting sqref="I72">
    <cfRule type="containsText" dxfId="614" priority="580" operator="containsText" text="On track to be achieved">
      <formula>NOT(ISERROR(SEARCH("On track to be achieved",I72)))</formula>
    </cfRule>
    <cfRule type="containsText" dxfId="613" priority="581" operator="containsText" text="Deferred">
      <formula>NOT(ISERROR(SEARCH("Deferred",I72)))</formula>
    </cfRule>
    <cfRule type="containsText" dxfId="612" priority="582" operator="containsText" text="Deleted">
      <formula>NOT(ISERROR(SEARCH("Deleted",I72)))</formula>
    </cfRule>
    <cfRule type="containsText" dxfId="611" priority="583" operator="containsText" text="In Danger of Falling Behind Target">
      <formula>NOT(ISERROR(SEARCH("In Danger of Falling Behind Target",I72)))</formula>
    </cfRule>
    <cfRule type="containsText" dxfId="610" priority="584" operator="containsText" text="Not yet due">
      <formula>NOT(ISERROR(SEARCH("Not yet due",I72)))</formula>
    </cfRule>
    <cfRule type="containsText" dxfId="609" priority="585" operator="containsText" text="Update not Provided">
      <formula>NOT(ISERROR(SEARCH("Update not Provided",I72)))</formula>
    </cfRule>
    <cfRule type="containsText" dxfId="608" priority="586" operator="containsText" text="Not yet due">
      <formula>NOT(ISERROR(SEARCH("Not yet due",I72)))</formula>
    </cfRule>
    <cfRule type="containsText" dxfId="607" priority="587" operator="containsText" text="Completed Behind Schedule">
      <formula>NOT(ISERROR(SEARCH("Completed Behind Schedule",I72)))</formula>
    </cfRule>
    <cfRule type="containsText" dxfId="606" priority="588" operator="containsText" text="Off Target">
      <formula>NOT(ISERROR(SEARCH("Off Target",I72)))</formula>
    </cfRule>
    <cfRule type="containsText" dxfId="605" priority="589" operator="containsText" text="On Track to be Achieved">
      <formula>NOT(ISERROR(SEARCH("On Track to be Achieved",I72)))</formula>
    </cfRule>
    <cfRule type="containsText" dxfId="604" priority="590" operator="containsText" text="Fully Achieved">
      <formula>NOT(ISERROR(SEARCH("Fully Achieved",I72)))</formula>
    </cfRule>
    <cfRule type="containsText" dxfId="603" priority="591" operator="containsText" text="Not yet due">
      <formula>NOT(ISERROR(SEARCH("Not yet due",I72)))</formula>
    </cfRule>
    <cfRule type="containsText" dxfId="602" priority="592" operator="containsText" text="Not Yet Due">
      <formula>NOT(ISERROR(SEARCH("Not Yet Due",I72)))</formula>
    </cfRule>
    <cfRule type="containsText" dxfId="601" priority="593" operator="containsText" text="Deferred">
      <formula>NOT(ISERROR(SEARCH("Deferred",I72)))</formula>
    </cfRule>
    <cfRule type="containsText" dxfId="600" priority="594" operator="containsText" text="Deleted">
      <formula>NOT(ISERROR(SEARCH("Deleted",I72)))</formula>
    </cfRule>
    <cfRule type="containsText" dxfId="599" priority="595" operator="containsText" text="In Danger of Falling Behind Target">
      <formula>NOT(ISERROR(SEARCH("In Danger of Falling Behind Target",I72)))</formula>
    </cfRule>
    <cfRule type="containsText" dxfId="598" priority="596" operator="containsText" text="Not yet due">
      <formula>NOT(ISERROR(SEARCH("Not yet due",I72)))</formula>
    </cfRule>
    <cfRule type="containsText" dxfId="597" priority="597" operator="containsText" text="Completed Behind Schedule">
      <formula>NOT(ISERROR(SEARCH("Completed Behind Schedule",I72)))</formula>
    </cfRule>
    <cfRule type="containsText" dxfId="596" priority="598" operator="containsText" text="Off Target">
      <formula>NOT(ISERROR(SEARCH("Off Target",I72)))</formula>
    </cfRule>
    <cfRule type="containsText" dxfId="595" priority="599" operator="containsText" text="In Danger of Falling Behind Target">
      <formula>NOT(ISERROR(SEARCH("In Danger of Falling Behind Target",I72)))</formula>
    </cfRule>
    <cfRule type="containsText" dxfId="594" priority="600" operator="containsText" text="On Track to be Achieved">
      <formula>NOT(ISERROR(SEARCH("On Track to be Achieved",I72)))</formula>
    </cfRule>
    <cfRule type="containsText" dxfId="593" priority="601" operator="containsText" text="Fully Achieved">
      <formula>NOT(ISERROR(SEARCH("Fully Achieved",I72)))</formula>
    </cfRule>
    <cfRule type="containsText" dxfId="592" priority="602" operator="containsText" text="Update not Provided">
      <formula>NOT(ISERROR(SEARCH("Update not Provided",I72)))</formula>
    </cfRule>
    <cfRule type="containsText" dxfId="591" priority="603" operator="containsText" text="Not yet due">
      <formula>NOT(ISERROR(SEARCH("Not yet due",I72)))</formula>
    </cfRule>
    <cfRule type="containsText" dxfId="590" priority="604" operator="containsText" text="Completed Behind Schedule">
      <formula>NOT(ISERROR(SEARCH("Completed Behind Schedule",I72)))</formula>
    </cfRule>
    <cfRule type="containsText" dxfId="589" priority="605" operator="containsText" text="Off Target">
      <formula>NOT(ISERROR(SEARCH("Off Target",I72)))</formula>
    </cfRule>
    <cfRule type="containsText" dxfId="588" priority="606" operator="containsText" text="In Danger of Falling Behind Target">
      <formula>NOT(ISERROR(SEARCH("In Danger of Falling Behind Target",I72)))</formula>
    </cfRule>
    <cfRule type="containsText" dxfId="587" priority="607" operator="containsText" text="On Track to be Achieved">
      <formula>NOT(ISERROR(SEARCH("On Track to be Achieved",I72)))</formula>
    </cfRule>
    <cfRule type="containsText" dxfId="586" priority="608" operator="containsText" text="Fully Achieved">
      <formula>NOT(ISERROR(SEARCH("Fully Achieved",I72)))</formula>
    </cfRule>
    <cfRule type="containsText" dxfId="585" priority="609" operator="containsText" text="Fully Achieved">
      <formula>NOT(ISERROR(SEARCH("Fully Achieved",I72)))</formula>
    </cfRule>
    <cfRule type="containsText" dxfId="584" priority="610" operator="containsText" text="Fully Achieved">
      <formula>NOT(ISERROR(SEARCH("Fully Achieved",I72)))</formula>
    </cfRule>
    <cfRule type="containsText" dxfId="583" priority="611" operator="containsText" text="Deferred">
      <formula>NOT(ISERROR(SEARCH("Deferred",I72)))</formula>
    </cfRule>
    <cfRule type="containsText" dxfId="582" priority="612" operator="containsText" text="Deleted">
      <formula>NOT(ISERROR(SEARCH("Deleted",I72)))</formula>
    </cfRule>
    <cfRule type="containsText" dxfId="581" priority="613" operator="containsText" text="In Danger of Falling Behind Target">
      <formula>NOT(ISERROR(SEARCH("In Danger of Falling Behind Target",I72)))</formula>
    </cfRule>
    <cfRule type="containsText" dxfId="580" priority="614" operator="containsText" text="Not yet due">
      <formula>NOT(ISERROR(SEARCH("Not yet due",I72)))</formula>
    </cfRule>
    <cfRule type="containsText" dxfId="579" priority="615" operator="containsText" text="Update not Provided">
      <formula>NOT(ISERROR(SEARCH("Update not Provided",I72)))</formula>
    </cfRule>
  </conditionalFormatting>
  <conditionalFormatting sqref="I72">
    <cfRule type="containsText" dxfId="578" priority="544" operator="containsText" text="On track to be achieved">
      <formula>NOT(ISERROR(SEARCH("On track to be achieved",I72)))</formula>
    </cfRule>
    <cfRule type="containsText" dxfId="577" priority="545" operator="containsText" text="Deferred">
      <formula>NOT(ISERROR(SEARCH("Deferred",I72)))</formula>
    </cfRule>
    <cfRule type="containsText" dxfId="576" priority="546" operator="containsText" text="Deleted">
      <formula>NOT(ISERROR(SEARCH("Deleted",I72)))</formula>
    </cfRule>
    <cfRule type="containsText" dxfId="575" priority="547" operator="containsText" text="In Danger of Falling Behind Target">
      <formula>NOT(ISERROR(SEARCH("In Danger of Falling Behind Target",I72)))</formula>
    </cfRule>
    <cfRule type="containsText" dxfId="574" priority="548" operator="containsText" text="Not yet due">
      <formula>NOT(ISERROR(SEARCH("Not yet due",I72)))</formula>
    </cfRule>
    <cfRule type="containsText" dxfId="573" priority="549" operator="containsText" text="Update not Provided">
      <formula>NOT(ISERROR(SEARCH("Update not Provided",I72)))</formula>
    </cfRule>
    <cfRule type="containsText" dxfId="572" priority="550" operator="containsText" text="Not yet due">
      <formula>NOT(ISERROR(SEARCH("Not yet due",I72)))</formula>
    </cfRule>
    <cfRule type="containsText" dxfId="571" priority="551" operator="containsText" text="Completed Behind Schedule">
      <formula>NOT(ISERROR(SEARCH("Completed Behind Schedule",I72)))</formula>
    </cfRule>
    <cfRule type="containsText" dxfId="570" priority="552" operator="containsText" text="Off Target">
      <formula>NOT(ISERROR(SEARCH("Off Target",I72)))</formula>
    </cfRule>
    <cfRule type="containsText" dxfId="569" priority="553" operator="containsText" text="On Track to be Achieved">
      <formula>NOT(ISERROR(SEARCH("On Track to be Achieved",I72)))</formula>
    </cfRule>
    <cfRule type="containsText" dxfId="568" priority="554" operator="containsText" text="Fully Achieved">
      <formula>NOT(ISERROR(SEARCH("Fully Achieved",I72)))</formula>
    </cfRule>
    <cfRule type="containsText" dxfId="567" priority="555" operator="containsText" text="Not yet due">
      <formula>NOT(ISERROR(SEARCH("Not yet due",I72)))</formula>
    </cfRule>
    <cfRule type="containsText" dxfId="566" priority="556" operator="containsText" text="Not Yet Due">
      <formula>NOT(ISERROR(SEARCH("Not Yet Due",I72)))</formula>
    </cfRule>
    <cfRule type="containsText" dxfId="565" priority="557" operator="containsText" text="Deferred">
      <formula>NOT(ISERROR(SEARCH("Deferred",I72)))</formula>
    </cfRule>
    <cfRule type="containsText" dxfId="564" priority="558" operator="containsText" text="Deleted">
      <formula>NOT(ISERROR(SEARCH("Deleted",I72)))</formula>
    </cfRule>
    <cfRule type="containsText" dxfId="563" priority="559" operator="containsText" text="In Danger of Falling Behind Target">
      <formula>NOT(ISERROR(SEARCH("In Danger of Falling Behind Target",I72)))</formula>
    </cfRule>
    <cfRule type="containsText" dxfId="562" priority="560" operator="containsText" text="Not yet due">
      <formula>NOT(ISERROR(SEARCH("Not yet due",I72)))</formula>
    </cfRule>
    <cfRule type="containsText" dxfId="561" priority="561" operator="containsText" text="Completed Behind Schedule">
      <formula>NOT(ISERROR(SEARCH("Completed Behind Schedule",I72)))</formula>
    </cfRule>
    <cfRule type="containsText" dxfId="560" priority="562" operator="containsText" text="Off Target">
      <formula>NOT(ISERROR(SEARCH("Off Target",I72)))</formula>
    </cfRule>
    <cfRule type="containsText" dxfId="559" priority="563" operator="containsText" text="In Danger of Falling Behind Target">
      <formula>NOT(ISERROR(SEARCH("In Danger of Falling Behind Target",I72)))</formula>
    </cfRule>
    <cfRule type="containsText" dxfId="558" priority="564" operator="containsText" text="On Track to be Achieved">
      <formula>NOT(ISERROR(SEARCH("On Track to be Achieved",I72)))</formula>
    </cfRule>
    <cfRule type="containsText" dxfId="557" priority="565" operator="containsText" text="Fully Achieved">
      <formula>NOT(ISERROR(SEARCH("Fully Achieved",I72)))</formula>
    </cfRule>
    <cfRule type="containsText" dxfId="556" priority="566" operator="containsText" text="Update not Provided">
      <formula>NOT(ISERROR(SEARCH("Update not Provided",I72)))</formula>
    </cfRule>
    <cfRule type="containsText" dxfId="555" priority="567" operator="containsText" text="Not yet due">
      <formula>NOT(ISERROR(SEARCH("Not yet due",I72)))</formula>
    </cfRule>
    <cfRule type="containsText" dxfId="554" priority="568" operator="containsText" text="Completed Behind Schedule">
      <formula>NOT(ISERROR(SEARCH("Completed Behind Schedule",I72)))</formula>
    </cfRule>
    <cfRule type="containsText" dxfId="553" priority="569" operator="containsText" text="Off Target">
      <formula>NOT(ISERROR(SEARCH("Off Target",I72)))</formula>
    </cfRule>
    <cfRule type="containsText" dxfId="552" priority="570" operator="containsText" text="In Danger of Falling Behind Target">
      <formula>NOT(ISERROR(SEARCH("In Danger of Falling Behind Target",I72)))</formula>
    </cfRule>
    <cfRule type="containsText" dxfId="551" priority="571" operator="containsText" text="On Track to be Achieved">
      <formula>NOT(ISERROR(SEARCH("On Track to be Achieved",I72)))</formula>
    </cfRule>
    <cfRule type="containsText" dxfId="550" priority="572" operator="containsText" text="Fully Achieved">
      <formula>NOT(ISERROR(SEARCH("Fully Achieved",I72)))</formula>
    </cfRule>
    <cfRule type="containsText" dxfId="549" priority="573" operator="containsText" text="Fully Achieved">
      <formula>NOT(ISERROR(SEARCH("Fully Achieved",I72)))</formula>
    </cfRule>
    <cfRule type="containsText" dxfId="548" priority="574" operator="containsText" text="Fully Achieved">
      <formula>NOT(ISERROR(SEARCH("Fully Achieved",I72)))</formula>
    </cfRule>
    <cfRule type="containsText" dxfId="547" priority="575" operator="containsText" text="Deferred">
      <formula>NOT(ISERROR(SEARCH("Deferred",I72)))</formula>
    </cfRule>
    <cfRule type="containsText" dxfId="546" priority="576" operator="containsText" text="Deleted">
      <formula>NOT(ISERROR(SEARCH("Deleted",I72)))</formula>
    </cfRule>
    <cfRule type="containsText" dxfId="545" priority="577" operator="containsText" text="In Danger of Falling Behind Target">
      <formula>NOT(ISERROR(SEARCH("In Danger of Falling Behind Target",I72)))</formula>
    </cfRule>
    <cfRule type="containsText" dxfId="544" priority="578" operator="containsText" text="Not yet due">
      <formula>NOT(ISERROR(SEARCH("Not yet due",I72)))</formula>
    </cfRule>
    <cfRule type="containsText" dxfId="543" priority="579" operator="containsText" text="Update not Provided">
      <formula>NOT(ISERROR(SEARCH("Update not Provided",I72)))</formula>
    </cfRule>
  </conditionalFormatting>
  <conditionalFormatting sqref="I72">
    <cfRule type="containsText" dxfId="542" priority="508" operator="containsText" text="On track to be achieved">
      <formula>NOT(ISERROR(SEARCH("On track to be achieved",I72)))</formula>
    </cfRule>
    <cfRule type="containsText" dxfId="541" priority="509" operator="containsText" text="Deferred">
      <formula>NOT(ISERROR(SEARCH("Deferred",I72)))</formula>
    </cfRule>
    <cfRule type="containsText" dxfId="540" priority="510" operator="containsText" text="Deleted">
      <formula>NOT(ISERROR(SEARCH("Deleted",I72)))</formula>
    </cfRule>
    <cfRule type="containsText" dxfId="539" priority="511" operator="containsText" text="In Danger of Falling Behind Target">
      <formula>NOT(ISERROR(SEARCH("In Danger of Falling Behind Target",I72)))</formula>
    </cfRule>
    <cfRule type="containsText" dxfId="538" priority="512" operator="containsText" text="Not yet due">
      <formula>NOT(ISERROR(SEARCH("Not yet due",I72)))</formula>
    </cfRule>
    <cfRule type="containsText" dxfId="537" priority="513" operator="containsText" text="Update not Provided">
      <formula>NOT(ISERROR(SEARCH("Update not Provided",I72)))</formula>
    </cfRule>
    <cfRule type="containsText" dxfId="536" priority="514" operator="containsText" text="Not yet due">
      <formula>NOT(ISERROR(SEARCH("Not yet due",I72)))</formula>
    </cfRule>
    <cfRule type="containsText" dxfId="535" priority="515" operator="containsText" text="Completed Behind Schedule">
      <formula>NOT(ISERROR(SEARCH("Completed Behind Schedule",I72)))</formula>
    </cfRule>
    <cfRule type="containsText" dxfId="534" priority="516" operator="containsText" text="Off Target">
      <formula>NOT(ISERROR(SEARCH("Off Target",I72)))</formula>
    </cfRule>
    <cfRule type="containsText" dxfId="533" priority="517" operator="containsText" text="On Track to be Achieved">
      <formula>NOT(ISERROR(SEARCH("On Track to be Achieved",I72)))</formula>
    </cfRule>
    <cfRule type="containsText" dxfId="532" priority="518" operator="containsText" text="Fully Achieved">
      <formula>NOT(ISERROR(SEARCH("Fully Achieved",I72)))</formula>
    </cfRule>
    <cfRule type="containsText" dxfId="531" priority="519" operator="containsText" text="Not yet due">
      <formula>NOT(ISERROR(SEARCH("Not yet due",I72)))</formula>
    </cfRule>
    <cfRule type="containsText" dxfId="530" priority="520" operator="containsText" text="Not Yet Due">
      <formula>NOT(ISERROR(SEARCH("Not Yet Due",I72)))</formula>
    </cfRule>
    <cfRule type="containsText" dxfId="529" priority="521" operator="containsText" text="Deferred">
      <formula>NOT(ISERROR(SEARCH("Deferred",I72)))</formula>
    </cfRule>
    <cfRule type="containsText" dxfId="528" priority="522" operator="containsText" text="Deleted">
      <formula>NOT(ISERROR(SEARCH("Deleted",I72)))</formula>
    </cfRule>
    <cfRule type="containsText" dxfId="527" priority="523" operator="containsText" text="In Danger of Falling Behind Target">
      <formula>NOT(ISERROR(SEARCH("In Danger of Falling Behind Target",I72)))</formula>
    </cfRule>
    <cfRule type="containsText" dxfId="526" priority="524" operator="containsText" text="Not yet due">
      <formula>NOT(ISERROR(SEARCH("Not yet due",I72)))</formula>
    </cfRule>
    <cfRule type="containsText" dxfId="525" priority="525" operator="containsText" text="Completed Behind Schedule">
      <formula>NOT(ISERROR(SEARCH("Completed Behind Schedule",I72)))</formula>
    </cfRule>
    <cfRule type="containsText" dxfId="524" priority="526" operator="containsText" text="Off Target">
      <formula>NOT(ISERROR(SEARCH("Off Target",I72)))</formula>
    </cfRule>
    <cfRule type="containsText" dxfId="523" priority="527" operator="containsText" text="In Danger of Falling Behind Target">
      <formula>NOT(ISERROR(SEARCH("In Danger of Falling Behind Target",I72)))</formula>
    </cfRule>
    <cfRule type="containsText" dxfId="522" priority="528" operator="containsText" text="On Track to be Achieved">
      <formula>NOT(ISERROR(SEARCH("On Track to be Achieved",I72)))</formula>
    </cfRule>
    <cfRule type="containsText" dxfId="521" priority="529" operator="containsText" text="Fully Achieved">
      <formula>NOT(ISERROR(SEARCH("Fully Achieved",I72)))</formula>
    </cfRule>
    <cfRule type="containsText" dxfId="520" priority="530" operator="containsText" text="Update not Provided">
      <formula>NOT(ISERROR(SEARCH("Update not Provided",I72)))</formula>
    </cfRule>
    <cfRule type="containsText" dxfId="519" priority="531" operator="containsText" text="Not yet due">
      <formula>NOT(ISERROR(SEARCH("Not yet due",I72)))</formula>
    </cfRule>
    <cfRule type="containsText" dxfId="518" priority="532" operator="containsText" text="Completed Behind Schedule">
      <formula>NOT(ISERROR(SEARCH("Completed Behind Schedule",I72)))</formula>
    </cfRule>
    <cfRule type="containsText" dxfId="517" priority="533" operator="containsText" text="Off Target">
      <formula>NOT(ISERROR(SEARCH("Off Target",I72)))</formula>
    </cfRule>
    <cfRule type="containsText" dxfId="516" priority="534" operator="containsText" text="In Danger of Falling Behind Target">
      <formula>NOT(ISERROR(SEARCH("In Danger of Falling Behind Target",I72)))</formula>
    </cfRule>
    <cfRule type="containsText" dxfId="515" priority="535" operator="containsText" text="On Track to be Achieved">
      <formula>NOT(ISERROR(SEARCH("On Track to be Achieved",I72)))</formula>
    </cfRule>
    <cfRule type="containsText" dxfId="514" priority="536" operator="containsText" text="Fully Achieved">
      <formula>NOT(ISERROR(SEARCH("Fully Achieved",I72)))</formula>
    </cfRule>
    <cfRule type="containsText" dxfId="513" priority="537" operator="containsText" text="Fully Achieved">
      <formula>NOT(ISERROR(SEARCH("Fully Achieved",I72)))</formula>
    </cfRule>
    <cfRule type="containsText" dxfId="512" priority="538" operator="containsText" text="Fully Achieved">
      <formula>NOT(ISERROR(SEARCH("Fully Achieved",I72)))</formula>
    </cfRule>
    <cfRule type="containsText" dxfId="511" priority="539" operator="containsText" text="Deferred">
      <formula>NOT(ISERROR(SEARCH("Deferred",I72)))</formula>
    </cfRule>
    <cfRule type="containsText" dxfId="510" priority="540" operator="containsText" text="Deleted">
      <formula>NOT(ISERROR(SEARCH("Deleted",I72)))</formula>
    </cfRule>
    <cfRule type="containsText" dxfId="509" priority="541" operator="containsText" text="In Danger of Falling Behind Target">
      <formula>NOT(ISERROR(SEARCH("In Danger of Falling Behind Target",I72)))</formula>
    </cfRule>
    <cfRule type="containsText" dxfId="508" priority="542" operator="containsText" text="Not yet due">
      <formula>NOT(ISERROR(SEARCH("Not yet due",I72)))</formula>
    </cfRule>
    <cfRule type="containsText" dxfId="507" priority="543" operator="containsText" text="Update not Provided">
      <formula>NOT(ISERROR(SEARCH("Update not Provided",I72)))</formula>
    </cfRule>
  </conditionalFormatting>
  <conditionalFormatting sqref="I73">
    <cfRule type="containsText" dxfId="506" priority="472" operator="containsText" text="On track to be achieved">
      <formula>NOT(ISERROR(SEARCH("On track to be achieved",I73)))</formula>
    </cfRule>
    <cfRule type="containsText" dxfId="505" priority="473" operator="containsText" text="Deferred">
      <formula>NOT(ISERROR(SEARCH("Deferred",I73)))</formula>
    </cfRule>
    <cfRule type="containsText" dxfId="504" priority="474" operator="containsText" text="Deleted">
      <formula>NOT(ISERROR(SEARCH("Deleted",I73)))</formula>
    </cfRule>
    <cfRule type="containsText" dxfId="503" priority="475" operator="containsText" text="In Danger of Falling Behind Target">
      <formula>NOT(ISERROR(SEARCH("In Danger of Falling Behind Target",I73)))</formula>
    </cfRule>
    <cfRule type="containsText" dxfId="502" priority="476" operator="containsText" text="Not yet due">
      <formula>NOT(ISERROR(SEARCH("Not yet due",I73)))</formula>
    </cfRule>
    <cfRule type="containsText" dxfId="501" priority="477" operator="containsText" text="Update not Provided">
      <formula>NOT(ISERROR(SEARCH("Update not Provided",I73)))</formula>
    </cfRule>
    <cfRule type="containsText" dxfId="500" priority="478" operator="containsText" text="Not yet due">
      <formula>NOT(ISERROR(SEARCH("Not yet due",I73)))</formula>
    </cfRule>
    <cfRule type="containsText" dxfId="499" priority="479" operator="containsText" text="Completed Behind Schedule">
      <formula>NOT(ISERROR(SEARCH("Completed Behind Schedule",I73)))</formula>
    </cfRule>
    <cfRule type="containsText" dxfId="498" priority="480" operator="containsText" text="Off Target">
      <formula>NOT(ISERROR(SEARCH("Off Target",I73)))</formula>
    </cfRule>
    <cfRule type="containsText" dxfId="497" priority="481" operator="containsText" text="On Track to be Achieved">
      <formula>NOT(ISERROR(SEARCH("On Track to be Achieved",I73)))</formula>
    </cfRule>
    <cfRule type="containsText" dxfId="496" priority="482" operator="containsText" text="Fully Achieved">
      <formula>NOT(ISERROR(SEARCH("Fully Achieved",I73)))</formula>
    </cfRule>
    <cfRule type="containsText" dxfId="495" priority="483" operator="containsText" text="Not yet due">
      <formula>NOT(ISERROR(SEARCH("Not yet due",I73)))</formula>
    </cfRule>
    <cfRule type="containsText" dxfId="494" priority="484" operator="containsText" text="Not Yet Due">
      <formula>NOT(ISERROR(SEARCH("Not Yet Due",I73)))</formula>
    </cfRule>
    <cfRule type="containsText" dxfId="493" priority="485" operator="containsText" text="Deferred">
      <formula>NOT(ISERROR(SEARCH("Deferred",I73)))</formula>
    </cfRule>
    <cfRule type="containsText" dxfId="492" priority="486" operator="containsText" text="Deleted">
      <formula>NOT(ISERROR(SEARCH("Deleted",I73)))</formula>
    </cfRule>
    <cfRule type="containsText" dxfId="491" priority="487" operator="containsText" text="In Danger of Falling Behind Target">
      <formula>NOT(ISERROR(SEARCH("In Danger of Falling Behind Target",I73)))</formula>
    </cfRule>
    <cfRule type="containsText" dxfId="490" priority="488" operator="containsText" text="Not yet due">
      <formula>NOT(ISERROR(SEARCH("Not yet due",I73)))</formula>
    </cfRule>
    <cfRule type="containsText" dxfId="489" priority="489" operator="containsText" text="Completed Behind Schedule">
      <formula>NOT(ISERROR(SEARCH("Completed Behind Schedule",I73)))</formula>
    </cfRule>
    <cfRule type="containsText" dxfId="488" priority="490" operator="containsText" text="Off Target">
      <formula>NOT(ISERROR(SEARCH("Off Target",I73)))</formula>
    </cfRule>
    <cfRule type="containsText" dxfId="487" priority="491" operator="containsText" text="In Danger of Falling Behind Target">
      <formula>NOT(ISERROR(SEARCH("In Danger of Falling Behind Target",I73)))</formula>
    </cfRule>
    <cfRule type="containsText" dxfId="486" priority="492" operator="containsText" text="On Track to be Achieved">
      <formula>NOT(ISERROR(SEARCH("On Track to be Achieved",I73)))</formula>
    </cfRule>
    <cfRule type="containsText" dxfId="485" priority="493" operator="containsText" text="Fully Achieved">
      <formula>NOT(ISERROR(SEARCH("Fully Achieved",I73)))</formula>
    </cfRule>
    <cfRule type="containsText" dxfId="484" priority="494" operator="containsText" text="Update not Provided">
      <formula>NOT(ISERROR(SEARCH("Update not Provided",I73)))</formula>
    </cfRule>
    <cfRule type="containsText" dxfId="483" priority="495" operator="containsText" text="Not yet due">
      <formula>NOT(ISERROR(SEARCH("Not yet due",I73)))</formula>
    </cfRule>
    <cfRule type="containsText" dxfId="482" priority="496" operator="containsText" text="Completed Behind Schedule">
      <formula>NOT(ISERROR(SEARCH("Completed Behind Schedule",I73)))</formula>
    </cfRule>
    <cfRule type="containsText" dxfId="481" priority="497" operator="containsText" text="Off Target">
      <formula>NOT(ISERROR(SEARCH("Off Target",I73)))</formula>
    </cfRule>
    <cfRule type="containsText" dxfId="480" priority="498" operator="containsText" text="In Danger of Falling Behind Target">
      <formula>NOT(ISERROR(SEARCH("In Danger of Falling Behind Target",I73)))</formula>
    </cfRule>
    <cfRule type="containsText" dxfId="479" priority="499" operator="containsText" text="On Track to be Achieved">
      <formula>NOT(ISERROR(SEARCH("On Track to be Achieved",I73)))</formula>
    </cfRule>
    <cfRule type="containsText" dxfId="478" priority="500" operator="containsText" text="Fully Achieved">
      <formula>NOT(ISERROR(SEARCH("Fully Achieved",I73)))</formula>
    </cfRule>
    <cfRule type="containsText" dxfId="477" priority="501" operator="containsText" text="Fully Achieved">
      <formula>NOT(ISERROR(SEARCH("Fully Achieved",I73)))</formula>
    </cfRule>
    <cfRule type="containsText" dxfId="476" priority="502" operator="containsText" text="Fully Achieved">
      <formula>NOT(ISERROR(SEARCH("Fully Achieved",I73)))</formula>
    </cfRule>
    <cfRule type="containsText" dxfId="475" priority="503" operator="containsText" text="Deferred">
      <formula>NOT(ISERROR(SEARCH("Deferred",I73)))</formula>
    </cfRule>
    <cfRule type="containsText" dxfId="474" priority="504" operator="containsText" text="Deleted">
      <formula>NOT(ISERROR(SEARCH("Deleted",I73)))</formula>
    </cfRule>
    <cfRule type="containsText" dxfId="473" priority="505" operator="containsText" text="In Danger of Falling Behind Target">
      <formula>NOT(ISERROR(SEARCH("In Danger of Falling Behind Target",I73)))</formula>
    </cfRule>
    <cfRule type="containsText" dxfId="472" priority="506" operator="containsText" text="Not yet due">
      <formula>NOT(ISERROR(SEARCH("Not yet due",I73)))</formula>
    </cfRule>
    <cfRule type="containsText" dxfId="471" priority="507" operator="containsText" text="Update not Provided">
      <formula>NOT(ISERROR(SEARCH("Update not Provided",I73)))</formula>
    </cfRule>
  </conditionalFormatting>
  <conditionalFormatting sqref="I73">
    <cfRule type="containsText" dxfId="470" priority="436" operator="containsText" text="On track to be achieved">
      <formula>NOT(ISERROR(SEARCH("On track to be achieved",I73)))</formula>
    </cfRule>
    <cfRule type="containsText" dxfId="469" priority="437" operator="containsText" text="Deferred">
      <formula>NOT(ISERROR(SEARCH("Deferred",I73)))</formula>
    </cfRule>
    <cfRule type="containsText" dxfId="468" priority="438" operator="containsText" text="Deleted">
      <formula>NOT(ISERROR(SEARCH("Deleted",I73)))</formula>
    </cfRule>
    <cfRule type="containsText" dxfId="467" priority="439" operator="containsText" text="In Danger of Falling Behind Target">
      <formula>NOT(ISERROR(SEARCH("In Danger of Falling Behind Target",I73)))</formula>
    </cfRule>
    <cfRule type="containsText" dxfId="466" priority="440" operator="containsText" text="Not yet due">
      <formula>NOT(ISERROR(SEARCH("Not yet due",I73)))</formula>
    </cfRule>
    <cfRule type="containsText" dxfId="465" priority="441" operator="containsText" text="Update not Provided">
      <formula>NOT(ISERROR(SEARCH("Update not Provided",I73)))</formula>
    </cfRule>
    <cfRule type="containsText" dxfId="464" priority="442" operator="containsText" text="Not yet due">
      <formula>NOT(ISERROR(SEARCH("Not yet due",I73)))</formula>
    </cfRule>
    <cfRule type="containsText" dxfId="463" priority="443" operator="containsText" text="Completed Behind Schedule">
      <formula>NOT(ISERROR(SEARCH("Completed Behind Schedule",I73)))</formula>
    </cfRule>
    <cfRule type="containsText" dxfId="462" priority="444" operator="containsText" text="Off Target">
      <formula>NOT(ISERROR(SEARCH("Off Target",I73)))</formula>
    </cfRule>
    <cfRule type="containsText" dxfId="461" priority="445" operator="containsText" text="On Track to be Achieved">
      <formula>NOT(ISERROR(SEARCH("On Track to be Achieved",I73)))</formula>
    </cfRule>
    <cfRule type="containsText" dxfId="460" priority="446" operator="containsText" text="Fully Achieved">
      <formula>NOT(ISERROR(SEARCH("Fully Achieved",I73)))</formula>
    </cfRule>
    <cfRule type="containsText" dxfId="459" priority="447" operator="containsText" text="Not yet due">
      <formula>NOT(ISERROR(SEARCH("Not yet due",I73)))</formula>
    </cfRule>
    <cfRule type="containsText" dxfId="458" priority="448" operator="containsText" text="Not Yet Due">
      <formula>NOT(ISERROR(SEARCH("Not Yet Due",I73)))</formula>
    </cfRule>
    <cfRule type="containsText" dxfId="457" priority="449" operator="containsText" text="Deferred">
      <formula>NOT(ISERROR(SEARCH("Deferred",I73)))</formula>
    </cfRule>
    <cfRule type="containsText" dxfId="456" priority="450" operator="containsText" text="Deleted">
      <formula>NOT(ISERROR(SEARCH("Deleted",I73)))</formula>
    </cfRule>
    <cfRule type="containsText" dxfId="455" priority="451" operator="containsText" text="In Danger of Falling Behind Target">
      <formula>NOT(ISERROR(SEARCH("In Danger of Falling Behind Target",I73)))</formula>
    </cfRule>
    <cfRule type="containsText" dxfId="454" priority="452" operator="containsText" text="Not yet due">
      <formula>NOT(ISERROR(SEARCH("Not yet due",I73)))</formula>
    </cfRule>
    <cfRule type="containsText" dxfId="453" priority="453" operator="containsText" text="Completed Behind Schedule">
      <formula>NOT(ISERROR(SEARCH("Completed Behind Schedule",I73)))</formula>
    </cfRule>
    <cfRule type="containsText" dxfId="452" priority="454" operator="containsText" text="Off Target">
      <formula>NOT(ISERROR(SEARCH("Off Target",I73)))</formula>
    </cfRule>
    <cfRule type="containsText" dxfId="451" priority="455" operator="containsText" text="In Danger of Falling Behind Target">
      <formula>NOT(ISERROR(SEARCH("In Danger of Falling Behind Target",I73)))</formula>
    </cfRule>
    <cfRule type="containsText" dxfId="450" priority="456" operator="containsText" text="On Track to be Achieved">
      <formula>NOT(ISERROR(SEARCH("On Track to be Achieved",I73)))</formula>
    </cfRule>
    <cfRule type="containsText" dxfId="449" priority="457" operator="containsText" text="Fully Achieved">
      <formula>NOT(ISERROR(SEARCH("Fully Achieved",I73)))</formula>
    </cfRule>
    <cfRule type="containsText" dxfId="448" priority="458" operator="containsText" text="Update not Provided">
      <formula>NOT(ISERROR(SEARCH("Update not Provided",I73)))</formula>
    </cfRule>
    <cfRule type="containsText" dxfId="447" priority="459" operator="containsText" text="Not yet due">
      <formula>NOT(ISERROR(SEARCH("Not yet due",I73)))</formula>
    </cfRule>
    <cfRule type="containsText" dxfId="446" priority="460" operator="containsText" text="Completed Behind Schedule">
      <formula>NOT(ISERROR(SEARCH("Completed Behind Schedule",I73)))</formula>
    </cfRule>
    <cfRule type="containsText" dxfId="445" priority="461" operator="containsText" text="Off Target">
      <formula>NOT(ISERROR(SEARCH("Off Target",I73)))</formula>
    </cfRule>
    <cfRule type="containsText" dxfId="444" priority="462" operator="containsText" text="In Danger of Falling Behind Target">
      <formula>NOT(ISERROR(SEARCH("In Danger of Falling Behind Target",I73)))</formula>
    </cfRule>
    <cfRule type="containsText" dxfId="443" priority="463" operator="containsText" text="On Track to be Achieved">
      <formula>NOT(ISERROR(SEARCH("On Track to be Achieved",I73)))</formula>
    </cfRule>
    <cfRule type="containsText" dxfId="442" priority="464" operator="containsText" text="Fully Achieved">
      <formula>NOT(ISERROR(SEARCH("Fully Achieved",I73)))</formula>
    </cfRule>
    <cfRule type="containsText" dxfId="441" priority="465" operator="containsText" text="Fully Achieved">
      <formula>NOT(ISERROR(SEARCH("Fully Achieved",I73)))</formula>
    </cfRule>
    <cfRule type="containsText" dxfId="440" priority="466" operator="containsText" text="Fully Achieved">
      <formula>NOT(ISERROR(SEARCH("Fully Achieved",I73)))</formula>
    </cfRule>
    <cfRule type="containsText" dxfId="439" priority="467" operator="containsText" text="Deferred">
      <formula>NOT(ISERROR(SEARCH("Deferred",I73)))</formula>
    </cfRule>
    <cfRule type="containsText" dxfId="438" priority="468" operator="containsText" text="Deleted">
      <formula>NOT(ISERROR(SEARCH("Deleted",I73)))</formula>
    </cfRule>
    <cfRule type="containsText" dxfId="437" priority="469" operator="containsText" text="In Danger of Falling Behind Target">
      <formula>NOT(ISERROR(SEARCH("In Danger of Falling Behind Target",I73)))</formula>
    </cfRule>
    <cfRule type="containsText" dxfId="436" priority="470" operator="containsText" text="Not yet due">
      <formula>NOT(ISERROR(SEARCH("Not yet due",I73)))</formula>
    </cfRule>
    <cfRule type="containsText" dxfId="435" priority="471" operator="containsText" text="Update not Provided">
      <formula>NOT(ISERROR(SEARCH("Update not Provided",I73)))</formula>
    </cfRule>
  </conditionalFormatting>
  <conditionalFormatting sqref="I73">
    <cfRule type="containsText" dxfId="434" priority="400" operator="containsText" text="On track to be achieved">
      <formula>NOT(ISERROR(SEARCH("On track to be achieved",I73)))</formula>
    </cfRule>
    <cfRule type="containsText" dxfId="433" priority="401" operator="containsText" text="Deferred">
      <formula>NOT(ISERROR(SEARCH("Deferred",I73)))</formula>
    </cfRule>
    <cfRule type="containsText" dxfId="432" priority="402" operator="containsText" text="Deleted">
      <formula>NOT(ISERROR(SEARCH("Deleted",I73)))</formula>
    </cfRule>
    <cfRule type="containsText" dxfId="431" priority="403" operator="containsText" text="In Danger of Falling Behind Target">
      <formula>NOT(ISERROR(SEARCH("In Danger of Falling Behind Target",I73)))</formula>
    </cfRule>
    <cfRule type="containsText" dxfId="430" priority="404" operator="containsText" text="Not yet due">
      <formula>NOT(ISERROR(SEARCH("Not yet due",I73)))</formula>
    </cfRule>
    <cfRule type="containsText" dxfId="429" priority="405" operator="containsText" text="Update not Provided">
      <formula>NOT(ISERROR(SEARCH("Update not Provided",I73)))</formula>
    </cfRule>
    <cfRule type="containsText" dxfId="428" priority="406" operator="containsText" text="Not yet due">
      <formula>NOT(ISERROR(SEARCH("Not yet due",I73)))</formula>
    </cfRule>
    <cfRule type="containsText" dxfId="427" priority="407" operator="containsText" text="Completed Behind Schedule">
      <formula>NOT(ISERROR(SEARCH("Completed Behind Schedule",I73)))</formula>
    </cfRule>
    <cfRule type="containsText" dxfId="426" priority="408" operator="containsText" text="Off Target">
      <formula>NOT(ISERROR(SEARCH("Off Target",I73)))</formula>
    </cfRule>
    <cfRule type="containsText" dxfId="425" priority="409" operator="containsText" text="On Track to be Achieved">
      <formula>NOT(ISERROR(SEARCH("On Track to be Achieved",I73)))</formula>
    </cfRule>
    <cfRule type="containsText" dxfId="424" priority="410" operator="containsText" text="Fully Achieved">
      <formula>NOT(ISERROR(SEARCH("Fully Achieved",I73)))</formula>
    </cfRule>
    <cfRule type="containsText" dxfId="423" priority="411" operator="containsText" text="Not yet due">
      <formula>NOT(ISERROR(SEARCH("Not yet due",I73)))</formula>
    </cfRule>
    <cfRule type="containsText" dxfId="422" priority="412" operator="containsText" text="Not Yet Due">
      <formula>NOT(ISERROR(SEARCH("Not Yet Due",I73)))</formula>
    </cfRule>
    <cfRule type="containsText" dxfId="421" priority="413" operator="containsText" text="Deferred">
      <formula>NOT(ISERROR(SEARCH("Deferred",I73)))</formula>
    </cfRule>
    <cfRule type="containsText" dxfId="420" priority="414" operator="containsText" text="Deleted">
      <formula>NOT(ISERROR(SEARCH("Deleted",I73)))</formula>
    </cfRule>
    <cfRule type="containsText" dxfId="419" priority="415" operator="containsText" text="In Danger of Falling Behind Target">
      <formula>NOT(ISERROR(SEARCH("In Danger of Falling Behind Target",I73)))</formula>
    </cfRule>
    <cfRule type="containsText" dxfId="418" priority="416" operator="containsText" text="Not yet due">
      <formula>NOT(ISERROR(SEARCH("Not yet due",I73)))</formula>
    </cfRule>
    <cfRule type="containsText" dxfId="417" priority="417" operator="containsText" text="Completed Behind Schedule">
      <formula>NOT(ISERROR(SEARCH("Completed Behind Schedule",I73)))</formula>
    </cfRule>
    <cfRule type="containsText" dxfId="416" priority="418" operator="containsText" text="Off Target">
      <formula>NOT(ISERROR(SEARCH("Off Target",I73)))</formula>
    </cfRule>
    <cfRule type="containsText" dxfId="415" priority="419" operator="containsText" text="In Danger of Falling Behind Target">
      <formula>NOT(ISERROR(SEARCH("In Danger of Falling Behind Target",I73)))</formula>
    </cfRule>
    <cfRule type="containsText" dxfId="414" priority="420" operator="containsText" text="On Track to be Achieved">
      <formula>NOT(ISERROR(SEARCH("On Track to be Achieved",I73)))</formula>
    </cfRule>
    <cfRule type="containsText" dxfId="413" priority="421" operator="containsText" text="Fully Achieved">
      <formula>NOT(ISERROR(SEARCH("Fully Achieved",I73)))</formula>
    </cfRule>
    <cfRule type="containsText" dxfId="412" priority="422" operator="containsText" text="Update not Provided">
      <formula>NOT(ISERROR(SEARCH("Update not Provided",I73)))</formula>
    </cfRule>
    <cfRule type="containsText" dxfId="411" priority="423" operator="containsText" text="Not yet due">
      <formula>NOT(ISERROR(SEARCH("Not yet due",I73)))</formula>
    </cfRule>
    <cfRule type="containsText" dxfId="410" priority="424" operator="containsText" text="Completed Behind Schedule">
      <formula>NOT(ISERROR(SEARCH("Completed Behind Schedule",I73)))</formula>
    </cfRule>
    <cfRule type="containsText" dxfId="409" priority="425" operator="containsText" text="Off Target">
      <formula>NOT(ISERROR(SEARCH("Off Target",I73)))</formula>
    </cfRule>
    <cfRule type="containsText" dxfId="408" priority="426" operator="containsText" text="In Danger of Falling Behind Target">
      <formula>NOT(ISERROR(SEARCH("In Danger of Falling Behind Target",I73)))</formula>
    </cfRule>
    <cfRule type="containsText" dxfId="407" priority="427" operator="containsText" text="On Track to be Achieved">
      <formula>NOT(ISERROR(SEARCH("On Track to be Achieved",I73)))</formula>
    </cfRule>
    <cfRule type="containsText" dxfId="406" priority="428" operator="containsText" text="Fully Achieved">
      <formula>NOT(ISERROR(SEARCH("Fully Achieved",I73)))</formula>
    </cfRule>
    <cfRule type="containsText" dxfId="405" priority="429" operator="containsText" text="Fully Achieved">
      <formula>NOT(ISERROR(SEARCH("Fully Achieved",I73)))</formula>
    </cfRule>
    <cfRule type="containsText" dxfId="404" priority="430" operator="containsText" text="Fully Achieved">
      <formula>NOT(ISERROR(SEARCH("Fully Achieved",I73)))</formula>
    </cfRule>
    <cfRule type="containsText" dxfId="403" priority="431" operator="containsText" text="Deferred">
      <formula>NOT(ISERROR(SEARCH("Deferred",I73)))</formula>
    </cfRule>
    <cfRule type="containsText" dxfId="402" priority="432" operator="containsText" text="Deleted">
      <formula>NOT(ISERROR(SEARCH("Deleted",I73)))</formula>
    </cfRule>
    <cfRule type="containsText" dxfId="401" priority="433" operator="containsText" text="In Danger of Falling Behind Target">
      <formula>NOT(ISERROR(SEARCH("In Danger of Falling Behind Target",I73)))</formula>
    </cfRule>
    <cfRule type="containsText" dxfId="400" priority="434" operator="containsText" text="Not yet due">
      <formula>NOT(ISERROR(SEARCH("Not yet due",I73)))</formula>
    </cfRule>
    <cfRule type="containsText" dxfId="399" priority="435" operator="containsText" text="Update not Provided">
      <formula>NOT(ISERROR(SEARCH("Update not Provided",I73)))</formula>
    </cfRule>
  </conditionalFormatting>
  <conditionalFormatting sqref="I73">
    <cfRule type="containsText" dxfId="398" priority="364" operator="containsText" text="On track to be achieved">
      <formula>NOT(ISERROR(SEARCH("On track to be achieved",I73)))</formula>
    </cfRule>
    <cfRule type="containsText" dxfId="397" priority="365" operator="containsText" text="Deferred">
      <formula>NOT(ISERROR(SEARCH("Deferred",I73)))</formula>
    </cfRule>
    <cfRule type="containsText" dxfId="396" priority="366" operator="containsText" text="Deleted">
      <formula>NOT(ISERROR(SEARCH("Deleted",I73)))</formula>
    </cfRule>
    <cfRule type="containsText" dxfId="395" priority="367" operator="containsText" text="In Danger of Falling Behind Target">
      <formula>NOT(ISERROR(SEARCH("In Danger of Falling Behind Target",I73)))</formula>
    </cfRule>
    <cfRule type="containsText" dxfId="394" priority="368" operator="containsText" text="Not yet due">
      <formula>NOT(ISERROR(SEARCH("Not yet due",I73)))</formula>
    </cfRule>
    <cfRule type="containsText" dxfId="393" priority="369" operator="containsText" text="Update not Provided">
      <formula>NOT(ISERROR(SEARCH("Update not Provided",I73)))</formula>
    </cfRule>
    <cfRule type="containsText" dxfId="392" priority="370" operator="containsText" text="Not yet due">
      <formula>NOT(ISERROR(SEARCH("Not yet due",I73)))</formula>
    </cfRule>
    <cfRule type="containsText" dxfId="391" priority="371" operator="containsText" text="Completed Behind Schedule">
      <formula>NOT(ISERROR(SEARCH("Completed Behind Schedule",I73)))</formula>
    </cfRule>
    <cfRule type="containsText" dxfId="390" priority="372" operator="containsText" text="Off Target">
      <formula>NOT(ISERROR(SEARCH("Off Target",I73)))</formula>
    </cfRule>
    <cfRule type="containsText" dxfId="389" priority="373" operator="containsText" text="On Track to be Achieved">
      <formula>NOT(ISERROR(SEARCH("On Track to be Achieved",I73)))</formula>
    </cfRule>
    <cfRule type="containsText" dxfId="388" priority="374" operator="containsText" text="Fully Achieved">
      <formula>NOT(ISERROR(SEARCH("Fully Achieved",I73)))</formula>
    </cfRule>
    <cfRule type="containsText" dxfId="387" priority="375" operator="containsText" text="Not yet due">
      <formula>NOT(ISERROR(SEARCH("Not yet due",I73)))</formula>
    </cfRule>
    <cfRule type="containsText" dxfId="386" priority="376" operator="containsText" text="Not Yet Due">
      <formula>NOT(ISERROR(SEARCH("Not Yet Due",I73)))</formula>
    </cfRule>
    <cfRule type="containsText" dxfId="385" priority="377" operator="containsText" text="Deferred">
      <formula>NOT(ISERROR(SEARCH("Deferred",I73)))</formula>
    </cfRule>
    <cfRule type="containsText" dxfId="384" priority="378" operator="containsText" text="Deleted">
      <formula>NOT(ISERROR(SEARCH("Deleted",I73)))</formula>
    </cfRule>
    <cfRule type="containsText" dxfId="383" priority="379" operator="containsText" text="In Danger of Falling Behind Target">
      <formula>NOT(ISERROR(SEARCH("In Danger of Falling Behind Target",I73)))</formula>
    </cfRule>
    <cfRule type="containsText" dxfId="382" priority="380" operator="containsText" text="Not yet due">
      <formula>NOT(ISERROR(SEARCH("Not yet due",I73)))</formula>
    </cfRule>
    <cfRule type="containsText" dxfId="381" priority="381" operator="containsText" text="Completed Behind Schedule">
      <formula>NOT(ISERROR(SEARCH("Completed Behind Schedule",I73)))</formula>
    </cfRule>
    <cfRule type="containsText" dxfId="380" priority="382" operator="containsText" text="Off Target">
      <formula>NOT(ISERROR(SEARCH("Off Target",I73)))</formula>
    </cfRule>
    <cfRule type="containsText" dxfId="379" priority="383" operator="containsText" text="In Danger of Falling Behind Target">
      <formula>NOT(ISERROR(SEARCH("In Danger of Falling Behind Target",I73)))</formula>
    </cfRule>
    <cfRule type="containsText" dxfId="378" priority="384" operator="containsText" text="On Track to be Achieved">
      <formula>NOT(ISERROR(SEARCH("On Track to be Achieved",I73)))</formula>
    </cfRule>
    <cfRule type="containsText" dxfId="377" priority="385" operator="containsText" text="Fully Achieved">
      <formula>NOT(ISERROR(SEARCH("Fully Achieved",I73)))</formula>
    </cfRule>
    <cfRule type="containsText" dxfId="376" priority="386" operator="containsText" text="Update not Provided">
      <formula>NOT(ISERROR(SEARCH("Update not Provided",I73)))</formula>
    </cfRule>
    <cfRule type="containsText" dxfId="375" priority="387" operator="containsText" text="Not yet due">
      <formula>NOT(ISERROR(SEARCH("Not yet due",I73)))</formula>
    </cfRule>
    <cfRule type="containsText" dxfId="374" priority="388" operator="containsText" text="Completed Behind Schedule">
      <formula>NOT(ISERROR(SEARCH("Completed Behind Schedule",I73)))</formula>
    </cfRule>
    <cfRule type="containsText" dxfId="373" priority="389" operator="containsText" text="Off Target">
      <formula>NOT(ISERROR(SEARCH("Off Target",I73)))</formula>
    </cfRule>
    <cfRule type="containsText" dxfId="372" priority="390" operator="containsText" text="In Danger of Falling Behind Target">
      <formula>NOT(ISERROR(SEARCH("In Danger of Falling Behind Target",I73)))</formula>
    </cfRule>
    <cfRule type="containsText" dxfId="371" priority="391" operator="containsText" text="On Track to be Achieved">
      <formula>NOT(ISERROR(SEARCH("On Track to be Achieved",I73)))</formula>
    </cfRule>
    <cfRule type="containsText" dxfId="370" priority="392" operator="containsText" text="Fully Achieved">
      <formula>NOT(ISERROR(SEARCH("Fully Achieved",I73)))</formula>
    </cfRule>
    <cfRule type="containsText" dxfId="369" priority="393" operator="containsText" text="Fully Achieved">
      <formula>NOT(ISERROR(SEARCH("Fully Achieved",I73)))</formula>
    </cfRule>
    <cfRule type="containsText" dxfId="368" priority="394" operator="containsText" text="Fully Achieved">
      <formula>NOT(ISERROR(SEARCH("Fully Achieved",I73)))</formula>
    </cfRule>
    <cfRule type="containsText" dxfId="367" priority="395" operator="containsText" text="Deferred">
      <formula>NOT(ISERROR(SEARCH("Deferred",I73)))</formula>
    </cfRule>
    <cfRule type="containsText" dxfId="366" priority="396" operator="containsText" text="Deleted">
      <formula>NOT(ISERROR(SEARCH("Deleted",I73)))</formula>
    </cfRule>
    <cfRule type="containsText" dxfId="365" priority="397" operator="containsText" text="In Danger of Falling Behind Target">
      <formula>NOT(ISERROR(SEARCH("In Danger of Falling Behind Target",I73)))</formula>
    </cfRule>
    <cfRule type="containsText" dxfId="364" priority="398" operator="containsText" text="Not yet due">
      <formula>NOT(ISERROR(SEARCH("Not yet due",I73)))</formula>
    </cfRule>
    <cfRule type="containsText" dxfId="363" priority="399" operator="containsText" text="Update not Provided">
      <formula>NOT(ISERROR(SEARCH("Update not Provided",I73)))</formula>
    </cfRule>
  </conditionalFormatting>
  <conditionalFormatting sqref="I74:I76 I78:I80">
    <cfRule type="containsText" dxfId="362" priority="328" operator="containsText" text="On track to be achieved">
      <formula>NOT(ISERROR(SEARCH("On track to be achieved",I74)))</formula>
    </cfRule>
    <cfRule type="containsText" dxfId="361" priority="329" operator="containsText" text="Deferred">
      <formula>NOT(ISERROR(SEARCH("Deferred",I74)))</formula>
    </cfRule>
    <cfRule type="containsText" dxfId="360" priority="330" operator="containsText" text="Deleted">
      <formula>NOT(ISERROR(SEARCH("Deleted",I74)))</formula>
    </cfRule>
    <cfRule type="containsText" dxfId="359" priority="331" operator="containsText" text="In Danger of Falling Behind Target">
      <formula>NOT(ISERROR(SEARCH("In Danger of Falling Behind Target",I74)))</formula>
    </cfRule>
    <cfRule type="containsText" dxfId="358" priority="332" operator="containsText" text="Not yet due">
      <formula>NOT(ISERROR(SEARCH("Not yet due",I74)))</formula>
    </cfRule>
    <cfRule type="containsText" dxfId="357" priority="333" operator="containsText" text="Update not Provided">
      <formula>NOT(ISERROR(SEARCH("Update not Provided",I74)))</formula>
    </cfRule>
    <cfRule type="containsText" dxfId="356" priority="334" operator="containsText" text="Not yet due">
      <formula>NOT(ISERROR(SEARCH("Not yet due",I74)))</formula>
    </cfRule>
    <cfRule type="containsText" dxfId="355" priority="335" operator="containsText" text="Completed Behind Schedule">
      <formula>NOT(ISERROR(SEARCH("Completed Behind Schedule",I74)))</formula>
    </cfRule>
    <cfRule type="containsText" dxfId="354" priority="336" operator="containsText" text="Off Target">
      <formula>NOT(ISERROR(SEARCH("Off Target",I74)))</formula>
    </cfRule>
    <cfRule type="containsText" dxfId="353" priority="337" operator="containsText" text="On Track to be Achieved">
      <formula>NOT(ISERROR(SEARCH("On Track to be Achieved",I74)))</formula>
    </cfRule>
    <cfRule type="containsText" dxfId="352" priority="338" operator="containsText" text="Fully Achieved">
      <formula>NOT(ISERROR(SEARCH("Fully Achieved",I74)))</formula>
    </cfRule>
    <cfRule type="containsText" dxfId="351" priority="339" operator="containsText" text="Not yet due">
      <formula>NOT(ISERROR(SEARCH("Not yet due",I74)))</formula>
    </cfRule>
    <cfRule type="containsText" dxfId="350" priority="340" operator="containsText" text="Not Yet Due">
      <formula>NOT(ISERROR(SEARCH("Not Yet Due",I74)))</formula>
    </cfRule>
    <cfRule type="containsText" dxfId="349" priority="341" operator="containsText" text="Deferred">
      <formula>NOT(ISERROR(SEARCH("Deferred",I74)))</formula>
    </cfRule>
    <cfRule type="containsText" dxfId="348" priority="342" operator="containsText" text="Deleted">
      <formula>NOT(ISERROR(SEARCH("Deleted",I74)))</formula>
    </cfRule>
    <cfRule type="containsText" dxfId="347" priority="343" operator="containsText" text="In Danger of Falling Behind Target">
      <formula>NOT(ISERROR(SEARCH("In Danger of Falling Behind Target",I74)))</formula>
    </cfRule>
    <cfRule type="containsText" dxfId="346" priority="344" operator="containsText" text="Not yet due">
      <formula>NOT(ISERROR(SEARCH("Not yet due",I74)))</formula>
    </cfRule>
    <cfRule type="containsText" dxfId="345" priority="345" operator="containsText" text="Completed Behind Schedule">
      <formula>NOT(ISERROR(SEARCH("Completed Behind Schedule",I74)))</formula>
    </cfRule>
    <cfRule type="containsText" dxfId="344" priority="346" operator="containsText" text="Off Target">
      <formula>NOT(ISERROR(SEARCH("Off Target",I74)))</formula>
    </cfRule>
    <cfRule type="containsText" dxfId="343" priority="347" operator="containsText" text="In Danger of Falling Behind Target">
      <formula>NOT(ISERROR(SEARCH("In Danger of Falling Behind Target",I74)))</formula>
    </cfRule>
    <cfRule type="containsText" dxfId="342" priority="348" operator="containsText" text="On Track to be Achieved">
      <formula>NOT(ISERROR(SEARCH("On Track to be Achieved",I74)))</formula>
    </cfRule>
    <cfRule type="containsText" dxfId="341" priority="349" operator="containsText" text="Fully Achieved">
      <formula>NOT(ISERROR(SEARCH("Fully Achieved",I74)))</formula>
    </cfRule>
    <cfRule type="containsText" dxfId="340" priority="350" operator="containsText" text="Update not Provided">
      <formula>NOT(ISERROR(SEARCH("Update not Provided",I74)))</formula>
    </cfRule>
    <cfRule type="containsText" dxfId="339" priority="351" operator="containsText" text="Not yet due">
      <formula>NOT(ISERROR(SEARCH("Not yet due",I74)))</formula>
    </cfRule>
    <cfRule type="containsText" dxfId="338" priority="352" operator="containsText" text="Completed Behind Schedule">
      <formula>NOT(ISERROR(SEARCH("Completed Behind Schedule",I74)))</formula>
    </cfRule>
    <cfRule type="containsText" dxfId="337" priority="353" operator="containsText" text="Off Target">
      <formula>NOT(ISERROR(SEARCH("Off Target",I74)))</formula>
    </cfRule>
    <cfRule type="containsText" dxfId="336" priority="354" operator="containsText" text="In Danger of Falling Behind Target">
      <formula>NOT(ISERROR(SEARCH("In Danger of Falling Behind Target",I74)))</formula>
    </cfRule>
    <cfRule type="containsText" dxfId="335" priority="355" operator="containsText" text="On Track to be Achieved">
      <formula>NOT(ISERROR(SEARCH("On Track to be Achieved",I74)))</formula>
    </cfRule>
    <cfRule type="containsText" dxfId="334" priority="356" operator="containsText" text="Fully Achieved">
      <formula>NOT(ISERROR(SEARCH("Fully Achieved",I74)))</formula>
    </cfRule>
    <cfRule type="containsText" dxfId="333" priority="357" operator="containsText" text="Fully Achieved">
      <formula>NOT(ISERROR(SEARCH("Fully Achieved",I74)))</formula>
    </cfRule>
    <cfRule type="containsText" dxfId="332" priority="358" operator="containsText" text="Fully Achieved">
      <formula>NOT(ISERROR(SEARCH("Fully Achieved",I74)))</formula>
    </cfRule>
    <cfRule type="containsText" dxfId="331" priority="359" operator="containsText" text="Deferred">
      <formula>NOT(ISERROR(SEARCH("Deferred",I74)))</formula>
    </cfRule>
    <cfRule type="containsText" dxfId="330" priority="360" operator="containsText" text="Deleted">
      <formula>NOT(ISERROR(SEARCH("Deleted",I74)))</formula>
    </cfRule>
    <cfRule type="containsText" dxfId="329" priority="361" operator="containsText" text="In Danger of Falling Behind Target">
      <formula>NOT(ISERROR(SEARCH("In Danger of Falling Behind Target",I74)))</formula>
    </cfRule>
    <cfRule type="containsText" dxfId="328" priority="362" operator="containsText" text="Not yet due">
      <formula>NOT(ISERROR(SEARCH("Not yet due",I74)))</formula>
    </cfRule>
    <cfRule type="containsText" dxfId="327" priority="363" operator="containsText" text="Update not Provided">
      <formula>NOT(ISERROR(SEARCH("Update not Provided",I74)))</formula>
    </cfRule>
  </conditionalFormatting>
  <conditionalFormatting sqref="I82:I84">
    <cfRule type="containsText" dxfId="326" priority="292" operator="containsText" text="On track to be achieved">
      <formula>NOT(ISERROR(SEARCH("On track to be achieved",I82)))</formula>
    </cfRule>
    <cfRule type="containsText" dxfId="325" priority="293" operator="containsText" text="Deferred">
      <formula>NOT(ISERROR(SEARCH("Deferred",I82)))</formula>
    </cfRule>
    <cfRule type="containsText" dxfId="324" priority="294" operator="containsText" text="Deleted">
      <formula>NOT(ISERROR(SEARCH("Deleted",I82)))</formula>
    </cfRule>
    <cfRule type="containsText" dxfId="323" priority="295" operator="containsText" text="In Danger of Falling Behind Target">
      <formula>NOT(ISERROR(SEARCH("In Danger of Falling Behind Target",I82)))</formula>
    </cfRule>
    <cfRule type="containsText" dxfId="322" priority="296" operator="containsText" text="Not yet due">
      <formula>NOT(ISERROR(SEARCH("Not yet due",I82)))</formula>
    </cfRule>
    <cfRule type="containsText" dxfId="321" priority="297" operator="containsText" text="Update not Provided">
      <formula>NOT(ISERROR(SEARCH("Update not Provided",I82)))</formula>
    </cfRule>
    <cfRule type="containsText" dxfId="320" priority="298" operator="containsText" text="Not yet due">
      <formula>NOT(ISERROR(SEARCH("Not yet due",I82)))</formula>
    </cfRule>
    <cfRule type="containsText" dxfId="319" priority="299" operator="containsText" text="Completed Behind Schedule">
      <formula>NOT(ISERROR(SEARCH("Completed Behind Schedule",I82)))</formula>
    </cfRule>
    <cfRule type="containsText" dxfId="318" priority="300" operator="containsText" text="Off Target">
      <formula>NOT(ISERROR(SEARCH("Off Target",I82)))</formula>
    </cfRule>
    <cfRule type="containsText" dxfId="317" priority="301" operator="containsText" text="On Track to be Achieved">
      <formula>NOT(ISERROR(SEARCH("On Track to be Achieved",I82)))</formula>
    </cfRule>
    <cfRule type="containsText" dxfId="316" priority="302" operator="containsText" text="Fully Achieved">
      <formula>NOT(ISERROR(SEARCH("Fully Achieved",I82)))</formula>
    </cfRule>
    <cfRule type="containsText" dxfId="315" priority="303" operator="containsText" text="Not yet due">
      <formula>NOT(ISERROR(SEARCH("Not yet due",I82)))</formula>
    </cfRule>
    <cfRule type="containsText" dxfId="314" priority="304" operator="containsText" text="Not Yet Due">
      <formula>NOT(ISERROR(SEARCH("Not Yet Due",I82)))</formula>
    </cfRule>
    <cfRule type="containsText" dxfId="313" priority="305" operator="containsText" text="Deferred">
      <formula>NOT(ISERROR(SEARCH("Deferred",I82)))</formula>
    </cfRule>
    <cfRule type="containsText" dxfId="312" priority="306" operator="containsText" text="Deleted">
      <formula>NOT(ISERROR(SEARCH("Deleted",I82)))</formula>
    </cfRule>
    <cfRule type="containsText" dxfId="311" priority="307" operator="containsText" text="In Danger of Falling Behind Target">
      <formula>NOT(ISERROR(SEARCH("In Danger of Falling Behind Target",I82)))</formula>
    </cfRule>
    <cfRule type="containsText" dxfId="310" priority="308" operator="containsText" text="Not yet due">
      <formula>NOT(ISERROR(SEARCH("Not yet due",I82)))</formula>
    </cfRule>
    <cfRule type="containsText" dxfId="309" priority="309" operator="containsText" text="Completed Behind Schedule">
      <formula>NOT(ISERROR(SEARCH("Completed Behind Schedule",I82)))</formula>
    </cfRule>
    <cfRule type="containsText" dxfId="308" priority="310" operator="containsText" text="Off Target">
      <formula>NOT(ISERROR(SEARCH("Off Target",I82)))</formula>
    </cfRule>
    <cfRule type="containsText" dxfId="307" priority="311" operator="containsText" text="In Danger of Falling Behind Target">
      <formula>NOT(ISERROR(SEARCH("In Danger of Falling Behind Target",I82)))</formula>
    </cfRule>
    <cfRule type="containsText" dxfId="306" priority="312" operator="containsText" text="On Track to be Achieved">
      <formula>NOT(ISERROR(SEARCH("On Track to be Achieved",I82)))</formula>
    </cfRule>
    <cfRule type="containsText" dxfId="305" priority="313" operator="containsText" text="Fully Achieved">
      <formula>NOT(ISERROR(SEARCH("Fully Achieved",I82)))</formula>
    </cfRule>
    <cfRule type="containsText" dxfId="304" priority="314" operator="containsText" text="Update not Provided">
      <formula>NOT(ISERROR(SEARCH("Update not Provided",I82)))</formula>
    </cfRule>
    <cfRule type="containsText" dxfId="303" priority="315" operator="containsText" text="Not yet due">
      <formula>NOT(ISERROR(SEARCH("Not yet due",I82)))</formula>
    </cfRule>
    <cfRule type="containsText" dxfId="302" priority="316" operator="containsText" text="Completed Behind Schedule">
      <formula>NOT(ISERROR(SEARCH("Completed Behind Schedule",I82)))</formula>
    </cfRule>
    <cfRule type="containsText" dxfId="301" priority="317" operator="containsText" text="Off Target">
      <formula>NOT(ISERROR(SEARCH("Off Target",I82)))</formula>
    </cfRule>
    <cfRule type="containsText" dxfId="300" priority="318" operator="containsText" text="In Danger of Falling Behind Target">
      <formula>NOT(ISERROR(SEARCH("In Danger of Falling Behind Target",I82)))</formula>
    </cfRule>
    <cfRule type="containsText" dxfId="299" priority="319" operator="containsText" text="On Track to be Achieved">
      <formula>NOT(ISERROR(SEARCH("On Track to be Achieved",I82)))</formula>
    </cfRule>
    <cfRule type="containsText" dxfId="298" priority="320" operator="containsText" text="Fully Achieved">
      <formula>NOT(ISERROR(SEARCH("Fully Achieved",I82)))</formula>
    </cfRule>
    <cfRule type="containsText" dxfId="297" priority="321" operator="containsText" text="Fully Achieved">
      <formula>NOT(ISERROR(SEARCH("Fully Achieved",I82)))</formula>
    </cfRule>
    <cfRule type="containsText" dxfId="296" priority="322" operator="containsText" text="Fully Achieved">
      <formula>NOT(ISERROR(SEARCH("Fully Achieved",I82)))</formula>
    </cfRule>
    <cfRule type="containsText" dxfId="295" priority="323" operator="containsText" text="Deferred">
      <formula>NOT(ISERROR(SEARCH("Deferred",I82)))</formula>
    </cfRule>
    <cfRule type="containsText" dxfId="294" priority="324" operator="containsText" text="Deleted">
      <formula>NOT(ISERROR(SEARCH("Deleted",I82)))</formula>
    </cfRule>
    <cfRule type="containsText" dxfId="293" priority="325" operator="containsText" text="In Danger of Falling Behind Target">
      <formula>NOT(ISERROR(SEARCH("In Danger of Falling Behind Target",I82)))</formula>
    </cfRule>
    <cfRule type="containsText" dxfId="292" priority="326" operator="containsText" text="Not yet due">
      <formula>NOT(ISERROR(SEARCH("Not yet due",I82)))</formula>
    </cfRule>
    <cfRule type="containsText" dxfId="291" priority="327" operator="containsText" text="Update not Provided">
      <formula>NOT(ISERROR(SEARCH("Update not Provided",I82)))</formula>
    </cfRule>
  </conditionalFormatting>
  <conditionalFormatting sqref="I85">
    <cfRule type="containsText" dxfId="290" priority="256" operator="containsText" text="On track to be achieved">
      <formula>NOT(ISERROR(SEARCH("On track to be achieved",I85)))</formula>
    </cfRule>
    <cfRule type="containsText" dxfId="289" priority="257" operator="containsText" text="Deferred">
      <formula>NOT(ISERROR(SEARCH("Deferred",I85)))</formula>
    </cfRule>
    <cfRule type="containsText" dxfId="288" priority="258" operator="containsText" text="Deleted">
      <formula>NOT(ISERROR(SEARCH("Deleted",I85)))</formula>
    </cfRule>
    <cfRule type="containsText" dxfId="287" priority="259" operator="containsText" text="In Danger of Falling Behind Target">
      <formula>NOT(ISERROR(SEARCH("In Danger of Falling Behind Target",I85)))</formula>
    </cfRule>
    <cfRule type="containsText" dxfId="286" priority="260" operator="containsText" text="Not yet due">
      <formula>NOT(ISERROR(SEARCH("Not yet due",I85)))</formula>
    </cfRule>
    <cfRule type="containsText" dxfId="285" priority="261" operator="containsText" text="Update not Provided">
      <formula>NOT(ISERROR(SEARCH("Update not Provided",I85)))</formula>
    </cfRule>
    <cfRule type="containsText" dxfId="284" priority="262" operator="containsText" text="Not yet due">
      <formula>NOT(ISERROR(SEARCH("Not yet due",I85)))</formula>
    </cfRule>
    <cfRule type="containsText" dxfId="283" priority="263" operator="containsText" text="Completed Behind Schedule">
      <formula>NOT(ISERROR(SEARCH("Completed Behind Schedule",I85)))</formula>
    </cfRule>
    <cfRule type="containsText" dxfId="282" priority="264" operator="containsText" text="Off Target">
      <formula>NOT(ISERROR(SEARCH("Off Target",I85)))</formula>
    </cfRule>
    <cfRule type="containsText" dxfId="281" priority="265" operator="containsText" text="On Track to be Achieved">
      <formula>NOT(ISERROR(SEARCH("On Track to be Achieved",I85)))</formula>
    </cfRule>
    <cfRule type="containsText" dxfId="280" priority="266" operator="containsText" text="Fully Achieved">
      <formula>NOT(ISERROR(SEARCH("Fully Achieved",I85)))</formula>
    </cfRule>
    <cfRule type="containsText" dxfId="279" priority="267" operator="containsText" text="Not yet due">
      <formula>NOT(ISERROR(SEARCH("Not yet due",I85)))</formula>
    </cfRule>
    <cfRule type="containsText" dxfId="278" priority="268" operator="containsText" text="Not Yet Due">
      <formula>NOT(ISERROR(SEARCH("Not Yet Due",I85)))</formula>
    </cfRule>
    <cfRule type="containsText" dxfId="277" priority="269" operator="containsText" text="Deferred">
      <formula>NOT(ISERROR(SEARCH("Deferred",I85)))</formula>
    </cfRule>
    <cfRule type="containsText" dxfId="276" priority="270" operator="containsText" text="Deleted">
      <formula>NOT(ISERROR(SEARCH("Deleted",I85)))</formula>
    </cfRule>
    <cfRule type="containsText" dxfId="275" priority="271" operator="containsText" text="In Danger of Falling Behind Target">
      <formula>NOT(ISERROR(SEARCH("In Danger of Falling Behind Target",I85)))</formula>
    </cfRule>
    <cfRule type="containsText" dxfId="274" priority="272" operator="containsText" text="Not yet due">
      <formula>NOT(ISERROR(SEARCH("Not yet due",I85)))</formula>
    </cfRule>
    <cfRule type="containsText" dxfId="273" priority="273" operator="containsText" text="Completed Behind Schedule">
      <formula>NOT(ISERROR(SEARCH("Completed Behind Schedule",I85)))</formula>
    </cfRule>
    <cfRule type="containsText" dxfId="272" priority="274" operator="containsText" text="Off Target">
      <formula>NOT(ISERROR(SEARCH("Off Target",I85)))</formula>
    </cfRule>
    <cfRule type="containsText" dxfId="271" priority="275" operator="containsText" text="In Danger of Falling Behind Target">
      <formula>NOT(ISERROR(SEARCH("In Danger of Falling Behind Target",I85)))</formula>
    </cfRule>
    <cfRule type="containsText" dxfId="270" priority="276" operator="containsText" text="On Track to be Achieved">
      <formula>NOT(ISERROR(SEARCH("On Track to be Achieved",I85)))</formula>
    </cfRule>
    <cfRule type="containsText" dxfId="269" priority="277" operator="containsText" text="Fully Achieved">
      <formula>NOT(ISERROR(SEARCH("Fully Achieved",I85)))</formula>
    </cfRule>
    <cfRule type="containsText" dxfId="268" priority="278" operator="containsText" text="Update not Provided">
      <formula>NOT(ISERROR(SEARCH("Update not Provided",I85)))</formula>
    </cfRule>
    <cfRule type="containsText" dxfId="267" priority="279" operator="containsText" text="Not yet due">
      <formula>NOT(ISERROR(SEARCH("Not yet due",I85)))</formula>
    </cfRule>
    <cfRule type="containsText" dxfId="266" priority="280" operator="containsText" text="Completed Behind Schedule">
      <formula>NOT(ISERROR(SEARCH("Completed Behind Schedule",I85)))</formula>
    </cfRule>
    <cfRule type="containsText" dxfId="265" priority="281" operator="containsText" text="Off Target">
      <formula>NOT(ISERROR(SEARCH("Off Target",I85)))</formula>
    </cfRule>
    <cfRule type="containsText" dxfId="264" priority="282" operator="containsText" text="In Danger of Falling Behind Target">
      <formula>NOT(ISERROR(SEARCH("In Danger of Falling Behind Target",I85)))</formula>
    </cfRule>
    <cfRule type="containsText" dxfId="263" priority="283" operator="containsText" text="On Track to be Achieved">
      <formula>NOT(ISERROR(SEARCH("On Track to be Achieved",I85)))</formula>
    </cfRule>
    <cfRule type="containsText" dxfId="262" priority="284" operator="containsText" text="Fully Achieved">
      <formula>NOT(ISERROR(SEARCH("Fully Achieved",I85)))</formula>
    </cfRule>
    <cfRule type="containsText" dxfId="261" priority="285" operator="containsText" text="Fully Achieved">
      <formula>NOT(ISERROR(SEARCH("Fully Achieved",I85)))</formula>
    </cfRule>
    <cfRule type="containsText" dxfId="260" priority="286" operator="containsText" text="Fully Achieved">
      <formula>NOT(ISERROR(SEARCH("Fully Achieved",I85)))</formula>
    </cfRule>
    <cfRule type="containsText" dxfId="259" priority="287" operator="containsText" text="Deferred">
      <formula>NOT(ISERROR(SEARCH("Deferred",I85)))</formula>
    </cfRule>
    <cfRule type="containsText" dxfId="258" priority="288" operator="containsText" text="Deleted">
      <formula>NOT(ISERROR(SEARCH("Deleted",I85)))</formula>
    </cfRule>
    <cfRule type="containsText" dxfId="257" priority="289" operator="containsText" text="In Danger of Falling Behind Target">
      <formula>NOT(ISERROR(SEARCH("In Danger of Falling Behind Target",I85)))</formula>
    </cfRule>
    <cfRule type="containsText" dxfId="256" priority="290" operator="containsText" text="Not yet due">
      <formula>NOT(ISERROR(SEARCH("Not yet due",I85)))</formula>
    </cfRule>
    <cfRule type="containsText" dxfId="255" priority="291" operator="containsText" text="Update not Provided">
      <formula>NOT(ISERROR(SEARCH("Update not Provided",I85)))</formula>
    </cfRule>
  </conditionalFormatting>
  <conditionalFormatting sqref="I87:I91">
    <cfRule type="containsText" dxfId="254" priority="220" operator="containsText" text="On track to be achieved">
      <formula>NOT(ISERROR(SEARCH("On track to be achieved",I87)))</formula>
    </cfRule>
    <cfRule type="containsText" dxfId="253" priority="221" operator="containsText" text="Deferred">
      <formula>NOT(ISERROR(SEARCH("Deferred",I87)))</formula>
    </cfRule>
    <cfRule type="containsText" dxfId="252" priority="222" operator="containsText" text="Deleted">
      <formula>NOT(ISERROR(SEARCH("Deleted",I87)))</formula>
    </cfRule>
    <cfRule type="containsText" dxfId="251" priority="223" operator="containsText" text="In Danger of Falling Behind Target">
      <formula>NOT(ISERROR(SEARCH("In Danger of Falling Behind Target",I87)))</formula>
    </cfRule>
    <cfRule type="containsText" dxfId="250" priority="224" operator="containsText" text="Not yet due">
      <formula>NOT(ISERROR(SEARCH("Not yet due",I87)))</formula>
    </cfRule>
    <cfRule type="containsText" dxfId="249" priority="225" operator="containsText" text="Update not Provided">
      <formula>NOT(ISERROR(SEARCH("Update not Provided",I87)))</formula>
    </cfRule>
    <cfRule type="containsText" dxfId="248" priority="226" operator="containsText" text="Not yet due">
      <formula>NOT(ISERROR(SEARCH("Not yet due",I87)))</formula>
    </cfRule>
    <cfRule type="containsText" dxfId="247" priority="227" operator="containsText" text="Completed Behind Schedule">
      <formula>NOT(ISERROR(SEARCH("Completed Behind Schedule",I87)))</formula>
    </cfRule>
    <cfRule type="containsText" dxfId="246" priority="228" operator="containsText" text="Off Target">
      <formula>NOT(ISERROR(SEARCH("Off Target",I87)))</formula>
    </cfRule>
    <cfRule type="containsText" dxfId="245" priority="229" operator="containsText" text="On Track to be Achieved">
      <formula>NOT(ISERROR(SEARCH("On Track to be Achieved",I87)))</formula>
    </cfRule>
    <cfRule type="containsText" dxfId="244" priority="230" operator="containsText" text="Fully Achieved">
      <formula>NOT(ISERROR(SEARCH("Fully Achieved",I87)))</formula>
    </cfRule>
    <cfRule type="containsText" dxfId="243" priority="231" operator="containsText" text="Not yet due">
      <formula>NOT(ISERROR(SEARCH("Not yet due",I87)))</formula>
    </cfRule>
    <cfRule type="containsText" dxfId="242" priority="232" operator="containsText" text="Not Yet Due">
      <formula>NOT(ISERROR(SEARCH("Not Yet Due",I87)))</formula>
    </cfRule>
    <cfRule type="containsText" dxfId="241" priority="233" operator="containsText" text="Deferred">
      <formula>NOT(ISERROR(SEARCH("Deferred",I87)))</formula>
    </cfRule>
    <cfRule type="containsText" dxfId="240" priority="234" operator="containsText" text="Deleted">
      <formula>NOT(ISERROR(SEARCH("Deleted",I87)))</formula>
    </cfRule>
    <cfRule type="containsText" dxfId="239" priority="235" operator="containsText" text="In Danger of Falling Behind Target">
      <formula>NOT(ISERROR(SEARCH("In Danger of Falling Behind Target",I87)))</formula>
    </cfRule>
    <cfRule type="containsText" dxfId="238" priority="236" operator="containsText" text="Not yet due">
      <formula>NOT(ISERROR(SEARCH("Not yet due",I87)))</formula>
    </cfRule>
    <cfRule type="containsText" dxfId="237" priority="237" operator="containsText" text="Completed Behind Schedule">
      <formula>NOT(ISERROR(SEARCH("Completed Behind Schedule",I87)))</formula>
    </cfRule>
    <cfRule type="containsText" dxfId="236" priority="238" operator="containsText" text="Off Target">
      <formula>NOT(ISERROR(SEARCH("Off Target",I87)))</formula>
    </cfRule>
    <cfRule type="containsText" dxfId="235" priority="239" operator="containsText" text="In Danger of Falling Behind Target">
      <formula>NOT(ISERROR(SEARCH("In Danger of Falling Behind Target",I87)))</formula>
    </cfRule>
    <cfRule type="containsText" dxfId="234" priority="240" operator="containsText" text="On Track to be Achieved">
      <formula>NOT(ISERROR(SEARCH("On Track to be Achieved",I87)))</formula>
    </cfRule>
    <cfRule type="containsText" dxfId="233" priority="241" operator="containsText" text="Fully Achieved">
      <formula>NOT(ISERROR(SEARCH("Fully Achieved",I87)))</formula>
    </cfRule>
    <cfRule type="containsText" dxfId="232" priority="242" operator="containsText" text="Update not Provided">
      <formula>NOT(ISERROR(SEARCH("Update not Provided",I87)))</formula>
    </cfRule>
    <cfRule type="containsText" dxfId="231" priority="243" operator="containsText" text="Not yet due">
      <formula>NOT(ISERROR(SEARCH("Not yet due",I87)))</formula>
    </cfRule>
    <cfRule type="containsText" dxfId="230" priority="244" operator="containsText" text="Completed Behind Schedule">
      <formula>NOT(ISERROR(SEARCH("Completed Behind Schedule",I87)))</formula>
    </cfRule>
    <cfRule type="containsText" dxfId="229" priority="245" operator="containsText" text="Off Target">
      <formula>NOT(ISERROR(SEARCH("Off Target",I87)))</formula>
    </cfRule>
    <cfRule type="containsText" dxfId="228" priority="246" operator="containsText" text="In Danger of Falling Behind Target">
      <formula>NOT(ISERROR(SEARCH("In Danger of Falling Behind Target",I87)))</formula>
    </cfRule>
    <cfRule type="containsText" dxfId="227" priority="247" operator="containsText" text="On Track to be Achieved">
      <formula>NOT(ISERROR(SEARCH("On Track to be Achieved",I87)))</formula>
    </cfRule>
    <cfRule type="containsText" dxfId="226" priority="248" operator="containsText" text="Fully Achieved">
      <formula>NOT(ISERROR(SEARCH("Fully Achieved",I87)))</formula>
    </cfRule>
    <cfRule type="containsText" dxfId="225" priority="249" operator="containsText" text="Fully Achieved">
      <formula>NOT(ISERROR(SEARCH("Fully Achieved",I87)))</formula>
    </cfRule>
    <cfRule type="containsText" dxfId="224" priority="250" operator="containsText" text="Fully Achieved">
      <formula>NOT(ISERROR(SEARCH("Fully Achieved",I87)))</formula>
    </cfRule>
    <cfRule type="containsText" dxfId="223" priority="251" operator="containsText" text="Deferred">
      <formula>NOT(ISERROR(SEARCH("Deferred",I87)))</formula>
    </cfRule>
    <cfRule type="containsText" dxfId="222" priority="252" operator="containsText" text="Deleted">
      <formula>NOT(ISERROR(SEARCH("Deleted",I87)))</formula>
    </cfRule>
    <cfRule type="containsText" dxfId="221" priority="253" operator="containsText" text="In Danger of Falling Behind Target">
      <formula>NOT(ISERROR(SEARCH("In Danger of Falling Behind Target",I87)))</formula>
    </cfRule>
    <cfRule type="containsText" dxfId="220" priority="254" operator="containsText" text="Not yet due">
      <formula>NOT(ISERROR(SEARCH("Not yet due",I87)))</formula>
    </cfRule>
    <cfRule type="containsText" dxfId="219" priority="255" operator="containsText" text="Update not Provided">
      <formula>NOT(ISERROR(SEARCH("Update not Provided",I87)))</formula>
    </cfRule>
  </conditionalFormatting>
  <conditionalFormatting sqref="I92:I94">
    <cfRule type="containsText" dxfId="218" priority="184" operator="containsText" text="On track to be achieved">
      <formula>NOT(ISERROR(SEARCH("On track to be achieved",I92)))</formula>
    </cfRule>
    <cfRule type="containsText" dxfId="217" priority="185" operator="containsText" text="Deferred">
      <formula>NOT(ISERROR(SEARCH("Deferred",I92)))</formula>
    </cfRule>
    <cfRule type="containsText" dxfId="216" priority="186" operator="containsText" text="Deleted">
      <formula>NOT(ISERROR(SEARCH("Deleted",I92)))</formula>
    </cfRule>
    <cfRule type="containsText" dxfId="215" priority="187" operator="containsText" text="In Danger of Falling Behind Target">
      <formula>NOT(ISERROR(SEARCH("In Danger of Falling Behind Target",I92)))</formula>
    </cfRule>
    <cfRule type="containsText" dxfId="214" priority="188" operator="containsText" text="Not yet due">
      <formula>NOT(ISERROR(SEARCH("Not yet due",I92)))</formula>
    </cfRule>
    <cfRule type="containsText" dxfId="213" priority="189" operator="containsText" text="Update not Provided">
      <formula>NOT(ISERROR(SEARCH("Update not Provided",I92)))</formula>
    </cfRule>
    <cfRule type="containsText" dxfId="212" priority="190" operator="containsText" text="Not yet due">
      <formula>NOT(ISERROR(SEARCH("Not yet due",I92)))</formula>
    </cfRule>
    <cfRule type="containsText" dxfId="211" priority="191" operator="containsText" text="Completed Behind Schedule">
      <formula>NOT(ISERROR(SEARCH("Completed Behind Schedule",I92)))</formula>
    </cfRule>
    <cfRule type="containsText" dxfId="210" priority="192" operator="containsText" text="Off Target">
      <formula>NOT(ISERROR(SEARCH("Off Target",I92)))</formula>
    </cfRule>
    <cfRule type="containsText" dxfId="209" priority="193" operator="containsText" text="On Track to be Achieved">
      <formula>NOT(ISERROR(SEARCH("On Track to be Achieved",I92)))</formula>
    </cfRule>
    <cfRule type="containsText" dxfId="208" priority="194" operator="containsText" text="Fully Achieved">
      <formula>NOT(ISERROR(SEARCH("Fully Achieved",I92)))</formula>
    </cfRule>
    <cfRule type="containsText" dxfId="207" priority="195" operator="containsText" text="Not yet due">
      <formula>NOT(ISERROR(SEARCH("Not yet due",I92)))</formula>
    </cfRule>
    <cfRule type="containsText" dxfId="206" priority="196" operator="containsText" text="Not Yet Due">
      <formula>NOT(ISERROR(SEARCH("Not Yet Due",I92)))</formula>
    </cfRule>
    <cfRule type="containsText" dxfId="205" priority="197" operator="containsText" text="Deferred">
      <formula>NOT(ISERROR(SEARCH("Deferred",I92)))</formula>
    </cfRule>
    <cfRule type="containsText" dxfId="204" priority="198" operator="containsText" text="Deleted">
      <formula>NOT(ISERROR(SEARCH("Deleted",I92)))</formula>
    </cfRule>
    <cfRule type="containsText" dxfId="203" priority="199" operator="containsText" text="In Danger of Falling Behind Target">
      <formula>NOT(ISERROR(SEARCH("In Danger of Falling Behind Target",I92)))</formula>
    </cfRule>
    <cfRule type="containsText" dxfId="202" priority="200" operator="containsText" text="Not yet due">
      <formula>NOT(ISERROR(SEARCH("Not yet due",I92)))</formula>
    </cfRule>
    <cfRule type="containsText" dxfId="201" priority="201" operator="containsText" text="Completed Behind Schedule">
      <formula>NOT(ISERROR(SEARCH("Completed Behind Schedule",I92)))</formula>
    </cfRule>
    <cfRule type="containsText" dxfId="200" priority="202" operator="containsText" text="Off Target">
      <formula>NOT(ISERROR(SEARCH("Off Target",I92)))</formula>
    </cfRule>
    <cfRule type="containsText" dxfId="199" priority="203" operator="containsText" text="In Danger of Falling Behind Target">
      <formula>NOT(ISERROR(SEARCH("In Danger of Falling Behind Target",I92)))</formula>
    </cfRule>
    <cfRule type="containsText" dxfId="198" priority="204" operator="containsText" text="On Track to be Achieved">
      <formula>NOT(ISERROR(SEARCH("On Track to be Achieved",I92)))</formula>
    </cfRule>
    <cfRule type="containsText" dxfId="197" priority="205" operator="containsText" text="Fully Achieved">
      <formula>NOT(ISERROR(SEARCH("Fully Achieved",I92)))</formula>
    </cfRule>
    <cfRule type="containsText" dxfId="196" priority="206" operator="containsText" text="Update not Provided">
      <formula>NOT(ISERROR(SEARCH("Update not Provided",I92)))</formula>
    </cfRule>
    <cfRule type="containsText" dxfId="195" priority="207" operator="containsText" text="Not yet due">
      <formula>NOT(ISERROR(SEARCH("Not yet due",I92)))</formula>
    </cfRule>
    <cfRule type="containsText" dxfId="194" priority="208" operator="containsText" text="Completed Behind Schedule">
      <formula>NOT(ISERROR(SEARCH("Completed Behind Schedule",I92)))</formula>
    </cfRule>
    <cfRule type="containsText" dxfId="193" priority="209" operator="containsText" text="Off Target">
      <formula>NOT(ISERROR(SEARCH("Off Target",I92)))</formula>
    </cfRule>
    <cfRule type="containsText" dxfId="192" priority="210" operator="containsText" text="In Danger of Falling Behind Target">
      <formula>NOT(ISERROR(SEARCH("In Danger of Falling Behind Target",I92)))</formula>
    </cfRule>
    <cfRule type="containsText" dxfId="191" priority="211" operator="containsText" text="On Track to be Achieved">
      <formula>NOT(ISERROR(SEARCH("On Track to be Achieved",I92)))</formula>
    </cfRule>
    <cfRule type="containsText" dxfId="190" priority="212" operator="containsText" text="Fully Achieved">
      <formula>NOT(ISERROR(SEARCH("Fully Achieved",I92)))</formula>
    </cfRule>
    <cfRule type="containsText" dxfId="189" priority="213" operator="containsText" text="Fully Achieved">
      <formula>NOT(ISERROR(SEARCH("Fully Achieved",I92)))</formula>
    </cfRule>
    <cfRule type="containsText" dxfId="188" priority="214" operator="containsText" text="Fully Achieved">
      <formula>NOT(ISERROR(SEARCH("Fully Achieved",I92)))</formula>
    </cfRule>
    <cfRule type="containsText" dxfId="187" priority="215" operator="containsText" text="Deferred">
      <formula>NOT(ISERROR(SEARCH("Deferred",I92)))</formula>
    </cfRule>
    <cfRule type="containsText" dxfId="186" priority="216" operator="containsText" text="Deleted">
      <formula>NOT(ISERROR(SEARCH("Deleted",I92)))</formula>
    </cfRule>
    <cfRule type="containsText" dxfId="185" priority="217" operator="containsText" text="In Danger of Falling Behind Target">
      <formula>NOT(ISERROR(SEARCH("In Danger of Falling Behind Target",I92)))</formula>
    </cfRule>
    <cfRule type="containsText" dxfId="184" priority="218" operator="containsText" text="Not yet due">
      <formula>NOT(ISERROR(SEARCH("Not yet due",I92)))</formula>
    </cfRule>
    <cfRule type="containsText" dxfId="183" priority="219" operator="containsText" text="Update not Provided">
      <formula>NOT(ISERROR(SEARCH("Update not Provided",I92)))</formula>
    </cfRule>
  </conditionalFormatting>
  <conditionalFormatting sqref="I95:I99">
    <cfRule type="containsText" dxfId="182" priority="148" operator="containsText" text="On track to be achieved">
      <formula>NOT(ISERROR(SEARCH("On track to be achieved",I95)))</formula>
    </cfRule>
    <cfRule type="containsText" dxfId="181" priority="149" operator="containsText" text="Deferred">
      <formula>NOT(ISERROR(SEARCH("Deferred",I95)))</formula>
    </cfRule>
    <cfRule type="containsText" dxfId="180" priority="150" operator="containsText" text="Deleted">
      <formula>NOT(ISERROR(SEARCH("Deleted",I95)))</formula>
    </cfRule>
    <cfRule type="containsText" dxfId="179" priority="151" operator="containsText" text="In Danger of Falling Behind Target">
      <formula>NOT(ISERROR(SEARCH("In Danger of Falling Behind Target",I95)))</formula>
    </cfRule>
    <cfRule type="containsText" dxfId="178" priority="152" operator="containsText" text="Not yet due">
      <formula>NOT(ISERROR(SEARCH("Not yet due",I95)))</formula>
    </cfRule>
    <cfRule type="containsText" dxfId="177" priority="153" operator="containsText" text="Update not Provided">
      <formula>NOT(ISERROR(SEARCH("Update not Provided",I95)))</formula>
    </cfRule>
    <cfRule type="containsText" dxfId="176" priority="154" operator="containsText" text="Not yet due">
      <formula>NOT(ISERROR(SEARCH("Not yet due",I95)))</formula>
    </cfRule>
    <cfRule type="containsText" dxfId="175" priority="155" operator="containsText" text="Completed Behind Schedule">
      <formula>NOT(ISERROR(SEARCH("Completed Behind Schedule",I95)))</formula>
    </cfRule>
    <cfRule type="containsText" dxfId="174" priority="156" operator="containsText" text="Off Target">
      <formula>NOT(ISERROR(SEARCH("Off Target",I95)))</formula>
    </cfRule>
    <cfRule type="containsText" dxfId="173" priority="157" operator="containsText" text="On Track to be Achieved">
      <formula>NOT(ISERROR(SEARCH("On Track to be Achieved",I95)))</formula>
    </cfRule>
    <cfRule type="containsText" dxfId="172" priority="158" operator="containsText" text="Fully Achieved">
      <formula>NOT(ISERROR(SEARCH("Fully Achieved",I95)))</formula>
    </cfRule>
    <cfRule type="containsText" dxfId="171" priority="159" operator="containsText" text="Not yet due">
      <formula>NOT(ISERROR(SEARCH("Not yet due",I95)))</formula>
    </cfRule>
    <cfRule type="containsText" dxfId="170" priority="160" operator="containsText" text="Not Yet Due">
      <formula>NOT(ISERROR(SEARCH("Not Yet Due",I95)))</formula>
    </cfRule>
    <cfRule type="containsText" dxfId="169" priority="161" operator="containsText" text="Deferred">
      <formula>NOT(ISERROR(SEARCH("Deferred",I95)))</formula>
    </cfRule>
    <cfRule type="containsText" dxfId="168" priority="162" operator="containsText" text="Deleted">
      <formula>NOT(ISERROR(SEARCH("Deleted",I95)))</formula>
    </cfRule>
    <cfRule type="containsText" dxfId="167" priority="163" operator="containsText" text="In Danger of Falling Behind Target">
      <formula>NOT(ISERROR(SEARCH("In Danger of Falling Behind Target",I95)))</formula>
    </cfRule>
    <cfRule type="containsText" dxfId="166" priority="164" operator="containsText" text="Not yet due">
      <formula>NOT(ISERROR(SEARCH("Not yet due",I95)))</formula>
    </cfRule>
    <cfRule type="containsText" dxfId="165" priority="165" operator="containsText" text="Completed Behind Schedule">
      <formula>NOT(ISERROR(SEARCH("Completed Behind Schedule",I95)))</formula>
    </cfRule>
    <cfRule type="containsText" dxfId="164" priority="166" operator="containsText" text="Off Target">
      <formula>NOT(ISERROR(SEARCH("Off Target",I95)))</formula>
    </cfRule>
    <cfRule type="containsText" dxfId="163" priority="167" operator="containsText" text="In Danger of Falling Behind Target">
      <formula>NOT(ISERROR(SEARCH("In Danger of Falling Behind Target",I95)))</formula>
    </cfRule>
    <cfRule type="containsText" dxfId="162" priority="168" operator="containsText" text="On Track to be Achieved">
      <formula>NOT(ISERROR(SEARCH("On Track to be Achieved",I95)))</formula>
    </cfRule>
    <cfRule type="containsText" dxfId="161" priority="169" operator="containsText" text="Fully Achieved">
      <formula>NOT(ISERROR(SEARCH("Fully Achieved",I95)))</formula>
    </cfRule>
    <cfRule type="containsText" dxfId="160" priority="170" operator="containsText" text="Update not Provided">
      <formula>NOT(ISERROR(SEARCH("Update not Provided",I95)))</formula>
    </cfRule>
    <cfRule type="containsText" dxfId="159" priority="171" operator="containsText" text="Not yet due">
      <formula>NOT(ISERROR(SEARCH("Not yet due",I95)))</formula>
    </cfRule>
    <cfRule type="containsText" dxfId="158" priority="172" operator="containsText" text="Completed Behind Schedule">
      <formula>NOT(ISERROR(SEARCH("Completed Behind Schedule",I95)))</formula>
    </cfRule>
    <cfRule type="containsText" dxfId="157" priority="173" operator="containsText" text="Off Target">
      <formula>NOT(ISERROR(SEARCH("Off Target",I95)))</formula>
    </cfRule>
    <cfRule type="containsText" dxfId="156" priority="174" operator="containsText" text="In Danger of Falling Behind Target">
      <formula>NOT(ISERROR(SEARCH("In Danger of Falling Behind Target",I95)))</formula>
    </cfRule>
    <cfRule type="containsText" dxfId="155" priority="175" operator="containsText" text="On Track to be Achieved">
      <formula>NOT(ISERROR(SEARCH("On Track to be Achieved",I95)))</formula>
    </cfRule>
    <cfRule type="containsText" dxfId="154" priority="176" operator="containsText" text="Fully Achieved">
      <formula>NOT(ISERROR(SEARCH("Fully Achieved",I95)))</formula>
    </cfRule>
    <cfRule type="containsText" dxfId="153" priority="177" operator="containsText" text="Fully Achieved">
      <formula>NOT(ISERROR(SEARCH("Fully Achieved",I95)))</formula>
    </cfRule>
    <cfRule type="containsText" dxfId="152" priority="178" operator="containsText" text="Fully Achieved">
      <formula>NOT(ISERROR(SEARCH("Fully Achieved",I95)))</formula>
    </cfRule>
    <cfRule type="containsText" dxfId="151" priority="179" operator="containsText" text="Deferred">
      <formula>NOT(ISERROR(SEARCH("Deferred",I95)))</formula>
    </cfRule>
    <cfRule type="containsText" dxfId="150" priority="180" operator="containsText" text="Deleted">
      <formula>NOT(ISERROR(SEARCH("Deleted",I95)))</formula>
    </cfRule>
    <cfRule type="containsText" dxfId="149" priority="181" operator="containsText" text="In Danger of Falling Behind Target">
      <formula>NOT(ISERROR(SEARCH("In Danger of Falling Behind Target",I95)))</formula>
    </cfRule>
    <cfRule type="containsText" dxfId="148" priority="182" operator="containsText" text="Not yet due">
      <formula>NOT(ISERROR(SEARCH("Not yet due",I95)))</formula>
    </cfRule>
    <cfRule type="containsText" dxfId="147" priority="183" operator="containsText" text="Update not Provided">
      <formula>NOT(ISERROR(SEARCH("Update not Provided",I95)))</formula>
    </cfRule>
  </conditionalFormatting>
  <conditionalFormatting sqref="I100:I101">
    <cfRule type="containsText" dxfId="146" priority="112" operator="containsText" text="On track to be achieved">
      <formula>NOT(ISERROR(SEARCH("On track to be achieved",I100)))</formula>
    </cfRule>
    <cfRule type="containsText" dxfId="145" priority="113" operator="containsText" text="Deferred">
      <formula>NOT(ISERROR(SEARCH("Deferred",I100)))</formula>
    </cfRule>
    <cfRule type="containsText" dxfId="144" priority="114" operator="containsText" text="Deleted">
      <formula>NOT(ISERROR(SEARCH("Deleted",I100)))</formula>
    </cfRule>
    <cfRule type="containsText" dxfId="143" priority="115" operator="containsText" text="In Danger of Falling Behind Target">
      <formula>NOT(ISERROR(SEARCH("In Danger of Falling Behind Target",I100)))</formula>
    </cfRule>
    <cfRule type="containsText" dxfId="142" priority="116" operator="containsText" text="Not yet due">
      <formula>NOT(ISERROR(SEARCH("Not yet due",I100)))</formula>
    </cfRule>
    <cfRule type="containsText" dxfId="141" priority="117" operator="containsText" text="Update not Provided">
      <formula>NOT(ISERROR(SEARCH("Update not Provided",I100)))</formula>
    </cfRule>
    <cfRule type="containsText" dxfId="140" priority="118" operator="containsText" text="Not yet due">
      <formula>NOT(ISERROR(SEARCH("Not yet due",I100)))</formula>
    </cfRule>
    <cfRule type="containsText" dxfId="139" priority="119" operator="containsText" text="Completed Behind Schedule">
      <formula>NOT(ISERROR(SEARCH("Completed Behind Schedule",I100)))</formula>
    </cfRule>
    <cfRule type="containsText" dxfId="138" priority="120" operator="containsText" text="Off Target">
      <formula>NOT(ISERROR(SEARCH("Off Target",I100)))</formula>
    </cfRule>
    <cfRule type="containsText" dxfId="137" priority="121" operator="containsText" text="On Track to be Achieved">
      <formula>NOT(ISERROR(SEARCH("On Track to be Achieved",I100)))</formula>
    </cfRule>
    <cfRule type="containsText" dxfId="136" priority="122" operator="containsText" text="Fully Achieved">
      <formula>NOT(ISERROR(SEARCH("Fully Achieved",I100)))</formula>
    </cfRule>
    <cfRule type="containsText" dxfId="135" priority="123" operator="containsText" text="Not yet due">
      <formula>NOT(ISERROR(SEARCH("Not yet due",I100)))</formula>
    </cfRule>
    <cfRule type="containsText" dxfId="134" priority="124" operator="containsText" text="Not Yet Due">
      <formula>NOT(ISERROR(SEARCH("Not Yet Due",I100)))</formula>
    </cfRule>
    <cfRule type="containsText" dxfId="133" priority="125" operator="containsText" text="Deferred">
      <formula>NOT(ISERROR(SEARCH("Deferred",I100)))</formula>
    </cfRule>
    <cfRule type="containsText" dxfId="132" priority="126" operator="containsText" text="Deleted">
      <formula>NOT(ISERROR(SEARCH("Deleted",I100)))</formula>
    </cfRule>
    <cfRule type="containsText" dxfId="131" priority="127" operator="containsText" text="In Danger of Falling Behind Target">
      <formula>NOT(ISERROR(SEARCH("In Danger of Falling Behind Target",I100)))</formula>
    </cfRule>
    <cfRule type="containsText" dxfId="130" priority="128" operator="containsText" text="Not yet due">
      <formula>NOT(ISERROR(SEARCH("Not yet due",I100)))</formula>
    </cfRule>
    <cfRule type="containsText" dxfId="129" priority="129" operator="containsText" text="Completed Behind Schedule">
      <formula>NOT(ISERROR(SEARCH("Completed Behind Schedule",I100)))</formula>
    </cfRule>
    <cfRule type="containsText" dxfId="128" priority="130" operator="containsText" text="Off Target">
      <formula>NOT(ISERROR(SEARCH("Off Target",I100)))</formula>
    </cfRule>
    <cfRule type="containsText" dxfId="127" priority="131" operator="containsText" text="In Danger of Falling Behind Target">
      <formula>NOT(ISERROR(SEARCH("In Danger of Falling Behind Target",I100)))</formula>
    </cfRule>
    <cfRule type="containsText" dxfId="126" priority="132" operator="containsText" text="On Track to be Achieved">
      <formula>NOT(ISERROR(SEARCH("On Track to be Achieved",I100)))</formula>
    </cfRule>
    <cfRule type="containsText" dxfId="125" priority="133" operator="containsText" text="Fully Achieved">
      <formula>NOT(ISERROR(SEARCH("Fully Achieved",I100)))</formula>
    </cfRule>
    <cfRule type="containsText" dxfId="124" priority="134" operator="containsText" text="Update not Provided">
      <formula>NOT(ISERROR(SEARCH("Update not Provided",I100)))</formula>
    </cfRule>
    <cfRule type="containsText" dxfId="123" priority="135" operator="containsText" text="Not yet due">
      <formula>NOT(ISERROR(SEARCH("Not yet due",I100)))</formula>
    </cfRule>
    <cfRule type="containsText" dxfId="122" priority="136" operator="containsText" text="Completed Behind Schedule">
      <formula>NOT(ISERROR(SEARCH("Completed Behind Schedule",I100)))</formula>
    </cfRule>
    <cfRule type="containsText" dxfId="121" priority="137" operator="containsText" text="Off Target">
      <formula>NOT(ISERROR(SEARCH("Off Target",I100)))</formula>
    </cfRule>
    <cfRule type="containsText" dxfId="120" priority="138" operator="containsText" text="In Danger of Falling Behind Target">
      <formula>NOT(ISERROR(SEARCH("In Danger of Falling Behind Target",I100)))</formula>
    </cfRule>
    <cfRule type="containsText" dxfId="119" priority="139" operator="containsText" text="On Track to be Achieved">
      <formula>NOT(ISERROR(SEARCH("On Track to be Achieved",I100)))</formula>
    </cfRule>
    <cfRule type="containsText" dxfId="118" priority="140" operator="containsText" text="Fully Achieved">
      <formula>NOT(ISERROR(SEARCH("Fully Achieved",I100)))</formula>
    </cfRule>
    <cfRule type="containsText" dxfId="117" priority="141" operator="containsText" text="Fully Achieved">
      <formula>NOT(ISERROR(SEARCH("Fully Achieved",I100)))</formula>
    </cfRule>
    <cfRule type="containsText" dxfId="116" priority="142" operator="containsText" text="Fully Achieved">
      <formula>NOT(ISERROR(SEARCH("Fully Achieved",I100)))</formula>
    </cfRule>
    <cfRule type="containsText" dxfId="115" priority="143" operator="containsText" text="Deferred">
      <formula>NOT(ISERROR(SEARCH("Deferred",I100)))</formula>
    </cfRule>
    <cfRule type="containsText" dxfId="114" priority="144" operator="containsText" text="Deleted">
      <formula>NOT(ISERROR(SEARCH("Deleted",I100)))</formula>
    </cfRule>
    <cfRule type="containsText" dxfId="113" priority="145" operator="containsText" text="In Danger of Falling Behind Target">
      <formula>NOT(ISERROR(SEARCH("In Danger of Falling Behind Target",I100)))</formula>
    </cfRule>
    <cfRule type="containsText" dxfId="112" priority="146" operator="containsText" text="Not yet due">
      <formula>NOT(ISERROR(SEARCH("Not yet due",I100)))</formula>
    </cfRule>
    <cfRule type="containsText" dxfId="111" priority="147" operator="containsText" text="Update not Provided">
      <formula>NOT(ISERROR(SEARCH("Update not Provided",I100)))</formula>
    </cfRule>
  </conditionalFormatting>
  <conditionalFormatting sqref="I102:I112">
    <cfRule type="containsText" dxfId="110" priority="76" operator="containsText" text="On track to be achieved">
      <formula>NOT(ISERROR(SEARCH("On track to be achieved",I102)))</formula>
    </cfRule>
    <cfRule type="containsText" dxfId="109" priority="77" operator="containsText" text="Deferred">
      <formula>NOT(ISERROR(SEARCH("Deferred",I102)))</formula>
    </cfRule>
    <cfRule type="containsText" dxfId="108" priority="78" operator="containsText" text="Deleted">
      <formula>NOT(ISERROR(SEARCH("Deleted",I102)))</formula>
    </cfRule>
    <cfRule type="containsText" dxfId="107" priority="79" operator="containsText" text="In Danger of Falling Behind Target">
      <formula>NOT(ISERROR(SEARCH("In Danger of Falling Behind Target",I102)))</formula>
    </cfRule>
    <cfRule type="containsText" dxfId="106" priority="80" operator="containsText" text="Not yet due">
      <formula>NOT(ISERROR(SEARCH("Not yet due",I102)))</formula>
    </cfRule>
    <cfRule type="containsText" dxfId="105" priority="81" operator="containsText" text="Update not Provided">
      <formula>NOT(ISERROR(SEARCH("Update not Provided",I102)))</formula>
    </cfRule>
    <cfRule type="containsText" dxfId="104" priority="82" operator="containsText" text="Not yet due">
      <formula>NOT(ISERROR(SEARCH("Not yet due",I102)))</formula>
    </cfRule>
    <cfRule type="containsText" dxfId="103" priority="83" operator="containsText" text="Completed Behind Schedule">
      <formula>NOT(ISERROR(SEARCH("Completed Behind Schedule",I102)))</formula>
    </cfRule>
    <cfRule type="containsText" dxfId="102" priority="84" operator="containsText" text="Off Target">
      <formula>NOT(ISERROR(SEARCH("Off Target",I102)))</formula>
    </cfRule>
    <cfRule type="containsText" dxfId="101" priority="85" operator="containsText" text="On Track to be Achieved">
      <formula>NOT(ISERROR(SEARCH("On Track to be Achieved",I102)))</formula>
    </cfRule>
    <cfRule type="containsText" dxfId="100" priority="86" operator="containsText" text="Fully Achieved">
      <formula>NOT(ISERROR(SEARCH("Fully Achieved",I102)))</formula>
    </cfRule>
    <cfRule type="containsText" dxfId="99" priority="87" operator="containsText" text="Not yet due">
      <formula>NOT(ISERROR(SEARCH("Not yet due",I102)))</formula>
    </cfRule>
    <cfRule type="containsText" dxfId="98" priority="88" operator="containsText" text="Not Yet Due">
      <formula>NOT(ISERROR(SEARCH("Not Yet Due",I102)))</formula>
    </cfRule>
    <cfRule type="containsText" dxfId="97" priority="89" operator="containsText" text="Deferred">
      <formula>NOT(ISERROR(SEARCH("Deferred",I102)))</formula>
    </cfRule>
    <cfRule type="containsText" dxfId="96" priority="90" operator="containsText" text="Deleted">
      <formula>NOT(ISERROR(SEARCH("Deleted",I102)))</formula>
    </cfRule>
    <cfRule type="containsText" dxfId="95" priority="91" operator="containsText" text="In Danger of Falling Behind Target">
      <formula>NOT(ISERROR(SEARCH("In Danger of Falling Behind Target",I102)))</formula>
    </cfRule>
    <cfRule type="containsText" dxfId="94" priority="92" operator="containsText" text="Not yet due">
      <formula>NOT(ISERROR(SEARCH("Not yet due",I102)))</formula>
    </cfRule>
    <cfRule type="containsText" dxfId="93" priority="93" operator="containsText" text="Completed Behind Schedule">
      <formula>NOT(ISERROR(SEARCH("Completed Behind Schedule",I102)))</formula>
    </cfRule>
    <cfRule type="containsText" dxfId="92" priority="94" operator="containsText" text="Off Target">
      <formula>NOT(ISERROR(SEARCH("Off Target",I102)))</formula>
    </cfRule>
    <cfRule type="containsText" dxfId="91" priority="95" operator="containsText" text="In Danger of Falling Behind Target">
      <formula>NOT(ISERROR(SEARCH("In Danger of Falling Behind Target",I102)))</formula>
    </cfRule>
    <cfRule type="containsText" dxfId="90" priority="96" operator="containsText" text="On Track to be Achieved">
      <formula>NOT(ISERROR(SEARCH("On Track to be Achieved",I102)))</formula>
    </cfRule>
    <cfRule type="containsText" dxfId="89" priority="97" operator="containsText" text="Fully Achieved">
      <formula>NOT(ISERROR(SEARCH("Fully Achieved",I102)))</formula>
    </cfRule>
    <cfRule type="containsText" dxfId="88" priority="98" operator="containsText" text="Update not Provided">
      <formula>NOT(ISERROR(SEARCH("Update not Provided",I102)))</formula>
    </cfRule>
    <cfRule type="containsText" dxfId="87" priority="99" operator="containsText" text="Not yet due">
      <formula>NOT(ISERROR(SEARCH("Not yet due",I102)))</formula>
    </cfRule>
    <cfRule type="containsText" dxfId="86" priority="100" operator="containsText" text="Completed Behind Schedule">
      <formula>NOT(ISERROR(SEARCH("Completed Behind Schedule",I102)))</formula>
    </cfRule>
    <cfRule type="containsText" dxfId="85" priority="101" operator="containsText" text="Off Target">
      <formula>NOT(ISERROR(SEARCH("Off Target",I102)))</formula>
    </cfRule>
    <cfRule type="containsText" dxfId="84" priority="102" operator="containsText" text="In Danger of Falling Behind Target">
      <formula>NOT(ISERROR(SEARCH("In Danger of Falling Behind Target",I102)))</formula>
    </cfRule>
    <cfRule type="containsText" dxfId="83" priority="103" operator="containsText" text="On Track to be Achieved">
      <formula>NOT(ISERROR(SEARCH("On Track to be Achieved",I102)))</formula>
    </cfRule>
    <cfRule type="containsText" dxfId="82" priority="104" operator="containsText" text="Fully Achieved">
      <formula>NOT(ISERROR(SEARCH("Fully Achieved",I102)))</formula>
    </cfRule>
    <cfRule type="containsText" dxfId="81" priority="105" operator="containsText" text="Fully Achieved">
      <formula>NOT(ISERROR(SEARCH("Fully Achieved",I102)))</formula>
    </cfRule>
    <cfRule type="containsText" dxfId="80" priority="106" operator="containsText" text="Fully Achieved">
      <formula>NOT(ISERROR(SEARCH("Fully Achieved",I102)))</formula>
    </cfRule>
    <cfRule type="containsText" dxfId="79" priority="107" operator="containsText" text="Deferred">
      <formula>NOT(ISERROR(SEARCH("Deferred",I102)))</formula>
    </cfRule>
    <cfRule type="containsText" dxfId="78" priority="108" operator="containsText" text="Deleted">
      <formula>NOT(ISERROR(SEARCH("Deleted",I102)))</formula>
    </cfRule>
    <cfRule type="containsText" dxfId="77" priority="109" operator="containsText" text="In Danger of Falling Behind Target">
      <formula>NOT(ISERROR(SEARCH("In Danger of Falling Behind Target",I102)))</formula>
    </cfRule>
    <cfRule type="containsText" dxfId="76" priority="110" operator="containsText" text="Not yet due">
      <formula>NOT(ISERROR(SEARCH("Not yet due",I102)))</formula>
    </cfRule>
    <cfRule type="containsText" dxfId="75" priority="111" operator="containsText" text="Update not Provided">
      <formula>NOT(ISERROR(SEARCH("Update not Provided",I102)))</formula>
    </cfRule>
  </conditionalFormatting>
  <conditionalFormatting sqref="I114:I115">
    <cfRule type="containsText" dxfId="74" priority="40" operator="containsText" text="On track to be achieved">
      <formula>NOT(ISERROR(SEARCH("On track to be achieved",I114)))</formula>
    </cfRule>
    <cfRule type="containsText" dxfId="73" priority="41" operator="containsText" text="Deferred">
      <formula>NOT(ISERROR(SEARCH("Deferred",I114)))</formula>
    </cfRule>
    <cfRule type="containsText" dxfId="72" priority="42" operator="containsText" text="Deleted">
      <formula>NOT(ISERROR(SEARCH("Deleted",I114)))</formula>
    </cfRule>
    <cfRule type="containsText" dxfId="71" priority="43" operator="containsText" text="In Danger of Falling Behind Target">
      <formula>NOT(ISERROR(SEARCH("In Danger of Falling Behind Target",I114)))</formula>
    </cfRule>
    <cfRule type="containsText" dxfId="70" priority="44" operator="containsText" text="Not yet due">
      <formula>NOT(ISERROR(SEARCH("Not yet due",I114)))</formula>
    </cfRule>
    <cfRule type="containsText" dxfId="69" priority="45" operator="containsText" text="Update not Provided">
      <formula>NOT(ISERROR(SEARCH("Update not Provided",I114)))</formula>
    </cfRule>
    <cfRule type="containsText" dxfId="68" priority="46" operator="containsText" text="Not yet due">
      <formula>NOT(ISERROR(SEARCH("Not yet due",I114)))</formula>
    </cfRule>
    <cfRule type="containsText" dxfId="67" priority="47" operator="containsText" text="Completed Behind Schedule">
      <formula>NOT(ISERROR(SEARCH("Completed Behind Schedule",I114)))</formula>
    </cfRule>
    <cfRule type="containsText" dxfId="66" priority="48" operator="containsText" text="Off Target">
      <formula>NOT(ISERROR(SEARCH("Off Target",I114)))</formula>
    </cfRule>
    <cfRule type="containsText" dxfId="65" priority="49" operator="containsText" text="On Track to be Achieved">
      <formula>NOT(ISERROR(SEARCH("On Track to be Achieved",I114)))</formula>
    </cfRule>
    <cfRule type="containsText" dxfId="64" priority="50" operator="containsText" text="Fully Achieved">
      <formula>NOT(ISERROR(SEARCH("Fully Achieved",I114)))</formula>
    </cfRule>
    <cfRule type="containsText" dxfId="63" priority="51" operator="containsText" text="Not yet due">
      <formula>NOT(ISERROR(SEARCH("Not yet due",I114)))</formula>
    </cfRule>
    <cfRule type="containsText" dxfId="62" priority="52" operator="containsText" text="Not Yet Due">
      <formula>NOT(ISERROR(SEARCH("Not Yet Due",I114)))</formula>
    </cfRule>
    <cfRule type="containsText" dxfId="61" priority="53" operator="containsText" text="Deferred">
      <formula>NOT(ISERROR(SEARCH("Deferred",I114)))</formula>
    </cfRule>
    <cfRule type="containsText" dxfId="60" priority="54" operator="containsText" text="Deleted">
      <formula>NOT(ISERROR(SEARCH("Deleted",I114)))</formula>
    </cfRule>
    <cfRule type="containsText" dxfId="59" priority="55" operator="containsText" text="In Danger of Falling Behind Target">
      <formula>NOT(ISERROR(SEARCH("In Danger of Falling Behind Target",I114)))</formula>
    </cfRule>
    <cfRule type="containsText" dxfId="58" priority="56" operator="containsText" text="Not yet due">
      <formula>NOT(ISERROR(SEARCH("Not yet due",I114)))</formula>
    </cfRule>
    <cfRule type="containsText" dxfId="57" priority="57" operator="containsText" text="Completed Behind Schedule">
      <formula>NOT(ISERROR(SEARCH("Completed Behind Schedule",I114)))</formula>
    </cfRule>
    <cfRule type="containsText" dxfId="56" priority="58" operator="containsText" text="Off Target">
      <formula>NOT(ISERROR(SEARCH("Off Target",I114)))</formula>
    </cfRule>
    <cfRule type="containsText" dxfId="55" priority="59" operator="containsText" text="In Danger of Falling Behind Target">
      <formula>NOT(ISERROR(SEARCH("In Danger of Falling Behind Target",I114)))</formula>
    </cfRule>
    <cfRule type="containsText" dxfId="54" priority="60" operator="containsText" text="On Track to be Achieved">
      <formula>NOT(ISERROR(SEARCH("On Track to be Achieved",I114)))</formula>
    </cfRule>
    <cfRule type="containsText" dxfId="53" priority="61" operator="containsText" text="Fully Achieved">
      <formula>NOT(ISERROR(SEARCH("Fully Achieved",I114)))</formula>
    </cfRule>
    <cfRule type="containsText" dxfId="52" priority="62" operator="containsText" text="Update not Provided">
      <formula>NOT(ISERROR(SEARCH("Update not Provided",I114)))</formula>
    </cfRule>
    <cfRule type="containsText" dxfId="51" priority="63" operator="containsText" text="Not yet due">
      <formula>NOT(ISERROR(SEARCH("Not yet due",I114)))</formula>
    </cfRule>
    <cfRule type="containsText" dxfId="50" priority="64" operator="containsText" text="Completed Behind Schedule">
      <formula>NOT(ISERROR(SEARCH("Completed Behind Schedule",I114)))</formula>
    </cfRule>
    <cfRule type="containsText" dxfId="49" priority="65" operator="containsText" text="Off Target">
      <formula>NOT(ISERROR(SEARCH("Off Target",I114)))</formula>
    </cfRule>
    <cfRule type="containsText" dxfId="48" priority="66" operator="containsText" text="In Danger of Falling Behind Target">
      <formula>NOT(ISERROR(SEARCH("In Danger of Falling Behind Target",I114)))</formula>
    </cfRule>
    <cfRule type="containsText" dxfId="47" priority="67" operator="containsText" text="On Track to be Achieved">
      <formula>NOT(ISERROR(SEARCH("On Track to be Achieved",I114)))</formula>
    </cfRule>
    <cfRule type="containsText" dxfId="46" priority="68" operator="containsText" text="Fully Achieved">
      <formula>NOT(ISERROR(SEARCH("Fully Achieved",I114)))</formula>
    </cfRule>
    <cfRule type="containsText" dxfId="45" priority="69" operator="containsText" text="Fully Achieved">
      <formula>NOT(ISERROR(SEARCH("Fully Achieved",I114)))</formula>
    </cfRule>
    <cfRule type="containsText" dxfId="44" priority="70" operator="containsText" text="Fully Achieved">
      <formula>NOT(ISERROR(SEARCH("Fully Achieved",I114)))</formula>
    </cfRule>
    <cfRule type="containsText" dxfId="43" priority="71" operator="containsText" text="Deferred">
      <formula>NOT(ISERROR(SEARCH("Deferred",I114)))</formula>
    </cfRule>
    <cfRule type="containsText" dxfId="42" priority="72" operator="containsText" text="Deleted">
      <formula>NOT(ISERROR(SEARCH("Deleted",I114)))</formula>
    </cfRule>
    <cfRule type="containsText" dxfId="41" priority="73" operator="containsText" text="In Danger of Falling Behind Target">
      <formula>NOT(ISERROR(SEARCH("In Danger of Falling Behind Target",I114)))</formula>
    </cfRule>
    <cfRule type="containsText" dxfId="40" priority="74" operator="containsText" text="Not yet due">
      <formula>NOT(ISERROR(SEARCH("Not yet due",I114)))</formula>
    </cfRule>
    <cfRule type="containsText" dxfId="39" priority="75" operator="containsText" text="Update not Provided">
      <formula>NOT(ISERROR(SEARCH("Update not Provided",I114)))</formula>
    </cfRule>
  </conditionalFormatting>
  <conditionalFormatting sqref="I117:I122">
    <cfRule type="containsText" dxfId="38" priority="4" operator="containsText" text="On track to be achieved">
      <formula>NOT(ISERROR(SEARCH("On track to be achieved",I117)))</formula>
    </cfRule>
    <cfRule type="containsText" dxfId="37" priority="5" operator="containsText" text="Deferred">
      <formula>NOT(ISERROR(SEARCH("Deferred",I117)))</formula>
    </cfRule>
    <cfRule type="containsText" dxfId="36" priority="6" operator="containsText" text="Deleted">
      <formula>NOT(ISERROR(SEARCH("Deleted",I117)))</formula>
    </cfRule>
    <cfRule type="containsText" dxfId="35" priority="7" operator="containsText" text="In Danger of Falling Behind Target">
      <formula>NOT(ISERROR(SEARCH("In Danger of Falling Behind Target",I117)))</formula>
    </cfRule>
    <cfRule type="containsText" dxfId="34" priority="8" operator="containsText" text="Not yet due">
      <formula>NOT(ISERROR(SEARCH("Not yet due",I117)))</formula>
    </cfRule>
    <cfRule type="containsText" dxfId="33" priority="9" operator="containsText" text="Update not Provided">
      <formula>NOT(ISERROR(SEARCH("Update not Provided",I117)))</formula>
    </cfRule>
    <cfRule type="containsText" dxfId="32" priority="10" operator="containsText" text="Not yet due">
      <formula>NOT(ISERROR(SEARCH("Not yet due",I117)))</formula>
    </cfRule>
    <cfRule type="containsText" dxfId="31" priority="11" operator="containsText" text="Completed Behind Schedule">
      <formula>NOT(ISERROR(SEARCH("Completed Behind Schedule",I117)))</formula>
    </cfRule>
    <cfRule type="containsText" dxfId="30" priority="12" operator="containsText" text="Off Target">
      <formula>NOT(ISERROR(SEARCH("Off Target",I117)))</formula>
    </cfRule>
    <cfRule type="containsText" dxfId="29" priority="13" operator="containsText" text="On Track to be Achieved">
      <formula>NOT(ISERROR(SEARCH("On Track to be Achieved",I117)))</formula>
    </cfRule>
    <cfRule type="containsText" dxfId="28" priority="14" operator="containsText" text="Fully Achieved">
      <formula>NOT(ISERROR(SEARCH("Fully Achieved",I117)))</formula>
    </cfRule>
    <cfRule type="containsText" dxfId="27" priority="15" operator="containsText" text="Not yet due">
      <formula>NOT(ISERROR(SEARCH("Not yet due",I117)))</formula>
    </cfRule>
    <cfRule type="containsText" dxfId="26" priority="16" operator="containsText" text="Not Yet Due">
      <formula>NOT(ISERROR(SEARCH("Not Yet Due",I117)))</formula>
    </cfRule>
    <cfRule type="containsText" dxfId="25" priority="17" operator="containsText" text="Deferred">
      <formula>NOT(ISERROR(SEARCH("Deferred",I117)))</formula>
    </cfRule>
    <cfRule type="containsText" dxfId="24" priority="18" operator="containsText" text="Deleted">
      <formula>NOT(ISERROR(SEARCH("Deleted",I117)))</formula>
    </cfRule>
    <cfRule type="containsText" dxfId="23" priority="19" operator="containsText" text="In Danger of Falling Behind Target">
      <formula>NOT(ISERROR(SEARCH("In Danger of Falling Behind Target",I117)))</formula>
    </cfRule>
    <cfRule type="containsText" dxfId="22" priority="20" operator="containsText" text="Not yet due">
      <formula>NOT(ISERROR(SEARCH("Not yet due",I117)))</formula>
    </cfRule>
    <cfRule type="containsText" dxfId="21" priority="21" operator="containsText" text="Completed Behind Schedule">
      <formula>NOT(ISERROR(SEARCH("Completed Behind Schedule",I117)))</formula>
    </cfRule>
    <cfRule type="containsText" dxfId="20" priority="22" operator="containsText" text="Off Target">
      <formula>NOT(ISERROR(SEARCH("Off Target",I117)))</formula>
    </cfRule>
    <cfRule type="containsText" dxfId="19" priority="23" operator="containsText" text="In Danger of Falling Behind Target">
      <formula>NOT(ISERROR(SEARCH("In Danger of Falling Behind Target",I117)))</formula>
    </cfRule>
    <cfRule type="containsText" dxfId="18" priority="24" operator="containsText" text="On Track to be Achieved">
      <formula>NOT(ISERROR(SEARCH("On Track to be Achieved",I117)))</formula>
    </cfRule>
    <cfRule type="containsText" dxfId="17" priority="25" operator="containsText" text="Fully Achieved">
      <formula>NOT(ISERROR(SEARCH("Fully Achieved",I117)))</formula>
    </cfRule>
    <cfRule type="containsText" dxfId="16" priority="26" operator="containsText" text="Update not Provided">
      <formula>NOT(ISERROR(SEARCH("Update not Provided",I117)))</formula>
    </cfRule>
    <cfRule type="containsText" dxfId="15" priority="27" operator="containsText" text="Not yet due">
      <formula>NOT(ISERROR(SEARCH("Not yet due",I117)))</formula>
    </cfRule>
    <cfRule type="containsText" dxfId="14" priority="28" operator="containsText" text="Completed Behind Schedule">
      <formula>NOT(ISERROR(SEARCH("Completed Behind Schedule",I117)))</formula>
    </cfRule>
    <cfRule type="containsText" dxfId="13" priority="29" operator="containsText" text="Off Target">
      <formula>NOT(ISERROR(SEARCH("Off Target",I117)))</formula>
    </cfRule>
    <cfRule type="containsText" dxfId="12" priority="30" operator="containsText" text="In Danger of Falling Behind Target">
      <formula>NOT(ISERROR(SEARCH("In Danger of Falling Behind Target",I117)))</formula>
    </cfRule>
    <cfRule type="containsText" dxfId="11" priority="31" operator="containsText" text="On Track to be Achieved">
      <formula>NOT(ISERROR(SEARCH("On Track to be Achieved",I117)))</formula>
    </cfRule>
    <cfRule type="containsText" dxfId="10" priority="32" operator="containsText" text="Fully Achieved">
      <formula>NOT(ISERROR(SEARCH("Fully Achieved",I117)))</formula>
    </cfRule>
    <cfRule type="containsText" dxfId="9" priority="33" operator="containsText" text="Fully Achieved">
      <formula>NOT(ISERROR(SEARCH("Fully Achieved",I117)))</formula>
    </cfRule>
    <cfRule type="containsText" dxfId="8" priority="34" operator="containsText" text="Fully Achieved">
      <formula>NOT(ISERROR(SEARCH("Fully Achieved",I117)))</formula>
    </cfRule>
    <cfRule type="containsText" dxfId="7" priority="35" operator="containsText" text="Deferred">
      <formula>NOT(ISERROR(SEARCH("Deferred",I117)))</formula>
    </cfRule>
    <cfRule type="containsText" dxfId="6" priority="36" operator="containsText" text="Deleted">
      <formula>NOT(ISERROR(SEARCH("Deleted",I117)))</formula>
    </cfRule>
    <cfRule type="containsText" dxfId="5" priority="37" operator="containsText" text="In Danger of Falling Behind Target">
      <formula>NOT(ISERROR(SEARCH("In Danger of Falling Behind Target",I117)))</formula>
    </cfRule>
    <cfRule type="containsText" dxfId="4" priority="38" operator="containsText" text="Not yet due">
      <formula>NOT(ISERROR(SEARCH("Not yet due",I117)))</formula>
    </cfRule>
    <cfRule type="containsText" dxfId="3" priority="39" operator="containsText" text="Update not Provided">
      <formula>NOT(ISERROR(SEARCH("Update not Provided",I117)))</formula>
    </cfRule>
  </conditionalFormatting>
  <conditionalFormatting sqref="J4:J127">
    <cfRule type="containsText" dxfId="2" priority="1" operator="containsText" text="reasonable tolerance">
      <formula>NOT(ISERROR(SEARCH("reasonable tolerance",J4)))</formula>
    </cfRule>
    <cfRule type="containsText" dxfId="1" priority="2" operator="containsText" text="significantly after">
      <formula>NOT(ISERROR(SEARCH("significantly after",J4)))</formula>
    </cfRule>
    <cfRule type="containsText" dxfId="0" priority="3" operator="containsText" text="10% tolerance">
      <formula>NOT(ISERROR(SEARCH("10% tolerance",J4)))</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$A$117:$A$122</formula1>
    </dataValidation>
    <dataValidation type="list" allowBlank="1" showInputMessage="1" showErrorMessage="1" promptTitle="Is target on track?" prompt="Please choose an option from the drop down list that best describes the current situation for this target." sqref="R85 M85">
      <formula1>$A$128:$A$133</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zoomScale="70" zoomScaleNormal="70" workbookViewId="0">
      <pane ySplit="1" topLeftCell="A2" activePane="bottomLeft" state="frozen"/>
      <selection pane="bottomLeft" activeCell="B1" sqref="B1"/>
    </sheetView>
  </sheetViews>
  <sheetFormatPr defaultColWidth="9.140625" defaultRowHeight="14.25"/>
  <cols>
    <col min="1" max="1" width="2.140625" style="60" customWidth="1"/>
    <col min="2" max="2" width="38.85546875" style="60" customWidth="1"/>
    <col min="3" max="3" width="13.7109375" style="81" customWidth="1"/>
    <col min="4" max="4" width="13.85546875" style="81" customWidth="1"/>
    <col min="5" max="5" width="16.28515625" style="81" customWidth="1"/>
    <col min="6" max="6" width="14.140625" style="81" customWidth="1"/>
    <col min="7" max="7" width="17.140625" style="81" customWidth="1"/>
    <col min="8" max="8" width="4.7109375" style="81" customWidth="1"/>
    <col min="9" max="9" width="40.140625" style="81" customWidth="1"/>
    <col min="10" max="14" width="17.140625" style="81" customWidth="1"/>
    <col min="15" max="15" width="4.7109375" style="81" customWidth="1"/>
    <col min="16" max="16" width="40.140625" style="81" customWidth="1"/>
    <col min="17" max="20" width="17.140625" style="81" customWidth="1"/>
    <col min="21" max="21" width="17.140625" style="89" customWidth="1"/>
    <col min="22" max="22" width="4.7109375" style="81" customWidth="1"/>
    <col min="23" max="23" width="55.28515625" style="81" customWidth="1"/>
    <col min="24" max="24" width="14.5703125" style="81" customWidth="1"/>
    <col min="25" max="27" width="17.140625" style="81" customWidth="1"/>
    <col min="28" max="28" width="17.140625" style="237" customWidth="1"/>
    <col min="29" max="32" width="9.140625" style="60" customWidth="1"/>
    <col min="33" max="16384" width="9.140625" style="60"/>
  </cols>
  <sheetData>
    <row r="1" spans="2:32" s="58" customFormat="1" ht="20.25">
      <c r="B1" s="66"/>
      <c r="C1" s="257" t="s">
        <v>13</v>
      </c>
      <c r="D1" s="57"/>
      <c r="E1" s="57"/>
      <c r="F1" s="57"/>
      <c r="G1" s="57"/>
      <c r="H1" s="258"/>
      <c r="I1" s="257" t="s">
        <v>14</v>
      </c>
      <c r="J1" s="259"/>
      <c r="K1" s="96"/>
      <c r="L1" s="96"/>
      <c r="M1" s="96"/>
      <c r="N1" s="96"/>
      <c r="O1" s="258"/>
      <c r="P1" s="96" t="s">
        <v>15</v>
      </c>
      <c r="Q1" s="96"/>
      <c r="R1" s="96"/>
      <c r="S1" s="96"/>
      <c r="T1" s="96"/>
      <c r="U1" s="84"/>
      <c r="V1" s="258"/>
      <c r="W1" s="96" t="s">
        <v>16</v>
      </c>
      <c r="X1" s="96"/>
      <c r="Y1" s="96"/>
      <c r="Z1" s="96"/>
      <c r="AA1" s="96"/>
      <c r="AB1" s="231"/>
    </row>
    <row r="2" spans="2:32" ht="15.75">
      <c r="B2" s="67"/>
      <c r="C2" s="59"/>
      <c r="D2" s="59"/>
      <c r="E2" s="59"/>
      <c r="F2" s="59"/>
      <c r="G2" s="59"/>
      <c r="I2" s="97"/>
      <c r="J2" s="97"/>
      <c r="K2" s="97"/>
      <c r="L2" s="97"/>
      <c r="M2" s="97"/>
      <c r="N2" s="97"/>
      <c r="P2" s="97"/>
      <c r="Q2" s="97"/>
      <c r="R2" s="97"/>
      <c r="S2" s="97"/>
      <c r="T2" s="97"/>
      <c r="U2" s="85"/>
      <c r="W2" s="97"/>
      <c r="X2" s="97"/>
      <c r="Y2" s="97"/>
      <c r="Z2" s="97"/>
      <c r="AA2" s="97"/>
      <c r="AB2" s="232"/>
    </row>
    <row r="3" spans="2:32" ht="15.75">
      <c r="B3" s="69" t="s">
        <v>17</v>
      </c>
      <c r="C3" s="178"/>
      <c r="D3" s="178"/>
      <c r="E3" s="178"/>
      <c r="F3" s="178"/>
      <c r="G3" s="179"/>
      <c r="I3" s="306" t="s">
        <v>17</v>
      </c>
      <c r="J3" s="178"/>
      <c r="K3" s="178"/>
      <c r="L3" s="178"/>
      <c r="M3" s="178"/>
      <c r="N3" s="179"/>
      <c r="P3" s="306" t="s">
        <v>17</v>
      </c>
      <c r="Q3" s="79"/>
      <c r="R3" s="79"/>
      <c r="S3" s="79"/>
      <c r="T3" s="79"/>
      <c r="U3" s="86"/>
      <c r="W3" s="306" t="s">
        <v>17</v>
      </c>
      <c r="X3" s="79"/>
      <c r="Y3" s="79"/>
      <c r="Z3" s="79"/>
      <c r="AA3" s="79"/>
      <c r="AB3" s="233"/>
    </row>
    <row r="4" spans="2:32" s="81" customFormat="1" ht="39" customHeight="1">
      <c r="B4" s="80" t="s">
        <v>23</v>
      </c>
      <c r="C4" s="80" t="s">
        <v>24</v>
      </c>
      <c r="D4" s="80" t="s">
        <v>18</v>
      </c>
      <c r="E4" s="80" t="s">
        <v>48</v>
      </c>
      <c r="F4" s="80" t="s">
        <v>29</v>
      </c>
      <c r="G4" s="80" t="s">
        <v>49</v>
      </c>
      <c r="I4" s="80" t="s">
        <v>23</v>
      </c>
      <c r="J4" s="80" t="s">
        <v>24</v>
      </c>
      <c r="K4" s="80" t="s">
        <v>18</v>
      </c>
      <c r="L4" s="80" t="s">
        <v>48</v>
      </c>
      <c r="M4" s="80" t="s">
        <v>29</v>
      </c>
      <c r="N4" s="80" t="s">
        <v>49</v>
      </c>
      <c r="P4" s="80" t="s">
        <v>23</v>
      </c>
      <c r="Q4" s="80" t="s">
        <v>24</v>
      </c>
      <c r="R4" s="80" t="s">
        <v>18</v>
      </c>
      <c r="S4" s="80" t="s">
        <v>48</v>
      </c>
      <c r="T4" s="80" t="s">
        <v>29</v>
      </c>
      <c r="U4" s="87" t="s">
        <v>49</v>
      </c>
      <c r="W4" s="80" t="s">
        <v>23</v>
      </c>
      <c r="X4" s="80" t="s">
        <v>24</v>
      </c>
      <c r="Y4" s="80" t="s">
        <v>18</v>
      </c>
      <c r="Z4" s="80" t="s">
        <v>48</v>
      </c>
      <c r="AA4" s="80" t="s">
        <v>29</v>
      </c>
      <c r="AB4" s="234" t="s">
        <v>49</v>
      </c>
    </row>
    <row r="5" spans="2:32" s="63" customFormat="1" ht="5.25" customHeight="1">
      <c r="B5" s="170"/>
      <c r="C5" s="180"/>
      <c r="D5" s="180"/>
      <c r="E5" s="180"/>
      <c r="F5" s="180"/>
      <c r="G5" s="180"/>
      <c r="H5" s="1"/>
      <c r="I5" s="180"/>
      <c r="J5" s="180"/>
      <c r="K5" s="180"/>
      <c r="L5" s="180"/>
      <c r="M5" s="180"/>
      <c r="N5" s="180"/>
      <c r="O5" s="1"/>
      <c r="P5" s="180"/>
      <c r="Q5" s="180"/>
      <c r="R5" s="180"/>
      <c r="S5" s="180"/>
      <c r="T5" s="180"/>
      <c r="U5" s="181"/>
      <c r="V5" s="1"/>
      <c r="W5" s="180"/>
      <c r="X5" s="180"/>
      <c r="Y5" s="180"/>
      <c r="Z5" s="180"/>
      <c r="AA5" s="180"/>
      <c r="AB5" s="235"/>
    </row>
    <row r="6" spans="2:32" ht="30.75" customHeight="1">
      <c r="B6" s="250" t="s">
        <v>45</v>
      </c>
      <c r="C6" s="260">
        <f>COUNTIF('1. ALL DATA'!$H$5:$H$128,"Fully Achieved")</f>
        <v>17</v>
      </c>
      <c r="D6" s="261">
        <f>C6/C20</f>
        <v>0.13934426229508196</v>
      </c>
      <c r="E6" s="457">
        <f>D6+D7</f>
        <v>0.61475409836065564</v>
      </c>
      <c r="F6" s="261">
        <f>C6/C21</f>
        <v>0.21794871794871795</v>
      </c>
      <c r="G6" s="454">
        <f>F6+F7</f>
        <v>0.96153846153846156</v>
      </c>
      <c r="I6" s="294" t="s">
        <v>45</v>
      </c>
      <c r="J6" s="260">
        <f>COUNTIF('1. ALL DATA'!$M$5:$M$128,"Fully Achieved")</f>
        <v>0</v>
      </c>
      <c r="K6" s="261">
        <f>J6/J20</f>
        <v>0</v>
      </c>
      <c r="L6" s="457">
        <f>K6+K7</f>
        <v>0</v>
      </c>
      <c r="M6" s="261" t="e">
        <f>J6/J21</f>
        <v>#DIV/0!</v>
      </c>
      <c r="N6" s="454" t="e">
        <f>M6+M7</f>
        <v>#DIV/0!</v>
      </c>
      <c r="P6" s="299" t="s">
        <v>45</v>
      </c>
      <c r="Q6" s="260">
        <f>COUNTIF('1. ALL DATA'!R5:R128,"Fully Achieved")</f>
        <v>0</v>
      </c>
      <c r="R6" s="261">
        <f>Q6/Q20</f>
        <v>0</v>
      </c>
      <c r="S6" s="457">
        <f>R6+R7</f>
        <v>0</v>
      </c>
      <c r="T6" s="261" t="e">
        <f>Q6/Q21</f>
        <v>#DIV/0!</v>
      </c>
      <c r="U6" s="454" t="e">
        <f>T6+T7</f>
        <v>#DIV/0!</v>
      </c>
      <c r="W6" s="299" t="s">
        <v>40</v>
      </c>
      <c r="X6" s="262">
        <f>COUNTIF('1. ALL DATA'!V5:V128,"Fully Achieved")</f>
        <v>0</v>
      </c>
      <c r="Y6" s="261">
        <f>X6/$X$20</f>
        <v>0</v>
      </c>
      <c r="Z6" s="457">
        <f>Y6+Y7</f>
        <v>0</v>
      </c>
      <c r="AA6" s="261" t="e">
        <f>X6/$X$21</f>
        <v>#DIV/0!</v>
      </c>
      <c r="AB6" s="454" t="e">
        <f>AA6+AA7</f>
        <v>#DIV/0!</v>
      </c>
    </row>
    <row r="7" spans="2:32" ht="30.75" customHeight="1">
      <c r="B7" s="250" t="s">
        <v>41</v>
      </c>
      <c r="C7" s="260">
        <f>COUNTIF('1. ALL DATA'!H5:H128,"On Track to be Achieved")</f>
        <v>58</v>
      </c>
      <c r="D7" s="261">
        <f>C7/C20</f>
        <v>0.47540983606557374</v>
      </c>
      <c r="E7" s="457"/>
      <c r="F7" s="261">
        <f>C7/C21</f>
        <v>0.74358974358974361</v>
      </c>
      <c r="G7" s="454"/>
      <c r="I7" s="294" t="s">
        <v>41</v>
      </c>
      <c r="J7" s="260">
        <f>COUNTIF('1. ALL DATA'!M5:M128,"On Track to be Achieved")</f>
        <v>0</v>
      </c>
      <c r="K7" s="261">
        <f>J7/J20</f>
        <v>0</v>
      </c>
      <c r="L7" s="457"/>
      <c r="M7" s="261" t="e">
        <f>J7/J21</f>
        <v>#DIV/0!</v>
      </c>
      <c r="N7" s="454"/>
      <c r="P7" s="299" t="s">
        <v>41</v>
      </c>
      <c r="Q7" s="260">
        <f>COUNTIF('1. ALL DATA'!R5:R128,"On Track to be Achieved")</f>
        <v>0</v>
      </c>
      <c r="R7" s="261">
        <f>Q7/Q20</f>
        <v>0</v>
      </c>
      <c r="S7" s="457"/>
      <c r="T7" s="261" t="e">
        <f>Q7/Q21</f>
        <v>#DIV/0!</v>
      </c>
      <c r="U7" s="454"/>
      <c r="W7" s="299" t="s">
        <v>82</v>
      </c>
      <c r="X7" s="262">
        <f>COUNTIF('1. ALL DATA'!V5:V128,"Numerical Outturn Within 5% Tolerance")</f>
        <v>0</v>
      </c>
      <c r="Y7" s="261">
        <f>X7/$X$20</f>
        <v>0</v>
      </c>
      <c r="Z7" s="457"/>
      <c r="AA7" s="261" t="e">
        <f>X7/$X$21</f>
        <v>#DIV/0!</v>
      </c>
      <c r="AB7" s="454"/>
    </row>
    <row r="8" spans="2:32" s="61" customFormat="1" ht="6" customHeight="1">
      <c r="B8" s="53"/>
      <c r="C8" s="263"/>
      <c r="D8" s="195"/>
      <c r="E8" s="195"/>
      <c r="F8" s="195"/>
      <c r="G8" s="54"/>
      <c r="H8" s="264"/>
      <c r="I8" s="295"/>
      <c r="J8" s="263"/>
      <c r="K8" s="195"/>
      <c r="L8" s="195"/>
      <c r="M8" s="195"/>
      <c r="N8" s="54"/>
      <c r="O8" s="264"/>
      <c r="P8" s="300"/>
      <c r="Q8" s="263"/>
      <c r="R8" s="195"/>
      <c r="S8" s="195"/>
      <c r="T8" s="195"/>
      <c r="U8" s="54"/>
      <c r="V8" s="264"/>
      <c r="W8" s="307"/>
      <c r="X8" s="56"/>
      <c r="Y8" s="195"/>
      <c r="Z8" s="195"/>
      <c r="AA8" s="195"/>
      <c r="AB8" s="54"/>
      <c r="AD8" s="63"/>
      <c r="AE8" s="63"/>
      <c r="AF8" s="63"/>
    </row>
    <row r="9" spans="2:32" ht="18.75" customHeight="1">
      <c r="B9" s="455" t="s">
        <v>26</v>
      </c>
      <c r="C9" s="456">
        <f>COUNTIF('1. ALL DATA'!H5:H128,"in danger of falling behind target")</f>
        <v>0</v>
      </c>
      <c r="D9" s="457">
        <f>C9/C20</f>
        <v>0</v>
      </c>
      <c r="E9" s="457">
        <f>D9</f>
        <v>0</v>
      </c>
      <c r="F9" s="457">
        <f>C9/C21</f>
        <v>0</v>
      </c>
      <c r="G9" s="459">
        <f>F9</f>
        <v>0</v>
      </c>
      <c r="I9" s="455" t="s">
        <v>26</v>
      </c>
      <c r="J9" s="456">
        <f>COUNTIF('1. ALL DATA'!M5:M128,"in danger of falling behind target")</f>
        <v>0</v>
      </c>
      <c r="K9" s="457">
        <f>J9/J20</f>
        <v>0</v>
      </c>
      <c r="L9" s="457">
        <f>K9</f>
        <v>0</v>
      </c>
      <c r="M9" s="457" t="e">
        <f>J9/J21</f>
        <v>#DIV/0!</v>
      </c>
      <c r="N9" s="459" t="e">
        <f>M9</f>
        <v>#DIV/0!</v>
      </c>
      <c r="P9" s="455" t="s">
        <v>26</v>
      </c>
      <c r="Q9" s="456">
        <f>COUNTIF('1. ALL DATA'!R5:R128,"in danger of falling behind target")</f>
        <v>0</v>
      </c>
      <c r="R9" s="457">
        <f>Q9/Q20</f>
        <v>0</v>
      </c>
      <c r="S9" s="457">
        <f>R9</f>
        <v>0</v>
      </c>
      <c r="T9" s="457" t="e">
        <f>Q9/Q21</f>
        <v>#DIV/0!</v>
      </c>
      <c r="U9" s="459" t="e">
        <f>T9</f>
        <v>#DIV/0!</v>
      </c>
      <c r="W9" s="301" t="s">
        <v>83</v>
      </c>
      <c r="X9" s="262">
        <f>COUNTIF('1. ALL DATA'!V5:V128,"Numerical Outturn Within 10% Tolerance")</f>
        <v>0</v>
      </c>
      <c r="Y9" s="261">
        <f>X9/$X$20</f>
        <v>0</v>
      </c>
      <c r="Z9" s="460">
        <f>SUM(Y9:Y11)</f>
        <v>0</v>
      </c>
      <c r="AA9" s="266" t="e">
        <f>X9/$X$21</f>
        <v>#DIV/0!</v>
      </c>
      <c r="AB9" s="459" t="e">
        <f>SUM(AA9:AA11)</f>
        <v>#DIV/0!</v>
      </c>
      <c r="AD9" s="242"/>
    </row>
    <row r="10" spans="2:32" ht="19.5" customHeight="1">
      <c r="B10" s="455"/>
      <c r="C10" s="456"/>
      <c r="D10" s="457"/>
      <c r="E10" s="457"/>
      <c r="F10" s="457"/>
      <c r="G10" s="459"/>
      <c r="I10" s="455"/>
      <c r="J10" s="456"/>
      <c r="K10" s="457"/>
      <c r="L10" s="457"/>
      <c r="M10" s="457"/>
      <c r="N10" s="459"/>
      <c r="P10" s="455"/>
      <c r="Q10" s="456"/>
      <c r="R10" s="457"/>
      <c r="S10" s="457"/>
      <c r="T10" s="457"/>
      <c r="U10" s="459"/>
      <c r="W10" s="301" t="s">
        <v>84</v>
      </c>
      <c r="X10" s="262">
        <f>COUNTIF('1. ALL DATA'!V5:V128,"Target Partially Met")</f>
        <v>0</v>
      </c>
      <c r="Y10" s="261">
        <f>X10/$X$20</f>
        <v>0</v>
      </c>
      <c r="Z10" s="461"/>
      <c r="AA10" s="266" t="e">
        <f>X10/$X$21</f>
        <v>#DIV/0!</v>
      </c>
      <c r="AB10" s="459"/>
      <c r="AD10" s="242"/>
    </row>
    <row r="11" spans="2:32" ht="19.5" customHeight="1">
      <c r="B11" s="455"/>
      <c r="C11" s="456"/>
      <c r="D11" s="457"/>
      <c r="E11" s="457"/>
      <c r="F11" s="457"/>
      <c r="G11" s="459"/>
      <c r="I11" s="455"/>
      <c r="J11" s="456"/>
      <c r="K11" s="457"/>
      <c r="L11" s="457"/>
      <c r="M11" s="457"/>
      <c r="N11" s="459"/>
      <c r="P11" s="455"/>
      <c r="Q11" s="456"/>
      <c r="R11" s="457"/>
      <c r="S11" s="457"/>
      <c r="T11" s="457"/>
      <c r="U11" s="459"/>
      <c r="W11" s="301" t="s">
        <v>86</v>
      </c>
      <c r="X11" s="262">
        <f>COUNTIF('1. ALL DATA'!V5:V128,"Completion Date Within Reasonable Tolerance")</f>
        <v>0</v>
      </c>
      <c r="Y11" s="261">
        <f>X11/$X$20</f>
        <v>0</v>
      </c>
      <c r="Z11" s="462"/>
      <c r="AA11" s="266" t="e">
        <f>X11/$X$21</f>
        <v>#DIV/0!</v>
      </c>
      <c r="AB11" s="459"/>
      <c r="AD11" s="242"/>
    </row>
    <row r="12" spans="2:32" s="63" customFormat="1" ht="6" customHeight="1">
      <c r="B12" s="170"/>
      <c r="C12" s="180"/>
      <c r="D12" s="254"/>
      <c r="E12" s="254"/>
      <c r="F12" s="254"/>
      <c r="G12" s="172"/>
      <c r="H12" s="1"/>
      <c r="I12" s="297"/>
      <c r="J12" s="180"/>
      <c r="K12" s="254"/>
      <c r="L12" s="254"/>
      <c r="M12" s="254"/>
      <c r="N12" s="172"/>
      <c r="O12" s="1"/>
      <c r="P12" s="302"/>
      <c r="Q12" s="180"/>
      <c r="R12" s="254"/>
      <c r="S12" s="254"/>
      <c r="T12" s="254"/>
      <c r="U12" s="172"/>
      <c r="V12" s="1"/>
      <c r="W12" s="307"/>
      <c r="X12" s="180"/>
      <c r="Y12" s="254"/>
      <c r="Z12" s="254"/>
      <c r="AA12" s="254"/>
      <c r="AB12" s="172"/>
      <c r="AD12" s="174"/>
    </row>
    <row r="13" spans="2:32" ht="29.25" customHeight="1">
      <c r="B13" s="338" t="s">
        <v>42</v>
      </c>
      <c r="C13" s="260">
        <f>COUNTIF('1. ALL DATA'!H5:H128,"completed behind schedule")</f>
        <v>0</v>
      </c>
      <c r="D13" s="261">
        <f>C13/C20</f>
        <v>0</v>
      </c>
      <c r="E13" s="457">
        <f>D13+D14</f>
        <v>2.4590163934426229E-2</v>
      </c>
      <c r="F13" s="261">
        <f>C13/C21</f>
        <v>0</v>
      </c>
      <c r="G13" s="458">
        <f>F13+F14</f>
        <v>3.8461538461538464E-2</v>
      </c>
      <c r="I13" s="339" t="s">
        <v>42</v>
      </c>
      <c r="J13" s="260">
        <f>COUNTIF('1. ALL DATA'!M5:M128,"completed behind schedule")</f>
        <v>0</v>
      </c>
      <c r="K13" s="261">
        <f>J13/J20</f>
        <v>0</v>
      </c>
      <c r="L13" s="457">
        <f>K13+K14</f>
        <v>0</v>
      </c>
      <c r="M13" s="261" t="e">
        <f>J13/J21</f>
        <v>#DIV/0!</v>
      </c>
      <c r="N13" s="458" t="e">
        <f>M13+M14</f>
        <v>#DIV/0!</v>
      </c>
      <c r="P13" s="340" t="s">
        <v>42</v>
      </c>
      <c r="Q13" s="260">
        <f>COUNTIF('1. ALL DATA'!R5:R128,"completed behind schedule")</f>
        <v>0</v>
      </c>
      <c r="R13" s="261">
        <f>Q13/Q20</f>
        <v>0</v>
      </c>
      <c r="S13" s="457">
        <f>R13+R14</f>
        <v>0</v>
      </c>
      <c r="T13" s="261" t="e">
        <f>Q13/Q21</f>
        <v>#DIV/0!</v>
      </c>
      <c r="U13" s="458" t="e">
        <f>T13+T14</f>
        <v>#DIV/0!</v>
      </c>
      <c r="W13" s="340" t="s">
        <v>85</v>
      </c>
      <c r="X13" s="267">
        <f>COUNTIF('1. ALL DATA'!V5:V128,"Completed Significantly After Target Deadline")</f>
        <v>0</v>
      </c>
      <c r="Y13" s="261">
        <f>X13/$X$20</f>
        <v>0</v>
      </c>
      <c r="Z13" s="457">
        <f>Y13+Y14</f>
        <v>0</v>
      </c>
      <c r="AA13" s="261" t="e">
        <f>X13/$X$21</f>
        <v>#DIV/0!</v>
      </c>
      <c r="AB13" s="458" t="e">
        <f>AA13+AA14</f>
        <v>#DIV/0!</v>
      </c>
    </row>
    <row r="14" spans="2:32" ht="29.25" customHeight="1">
      <c r="B14" s="338" t="s">
        <v>27</v>
      </c>
      <c r="C14" s="260">
        <f>COUNTIF('1. ALL DATA'!H5:H128,"off target")</f>
        <v>3</v>
      </c>
      <c r="D14" s="261">
        <f>C14/C20</f>
        <v>2.4590163934426229E-2</v>
      </c>
      <c r="E14" s="457"/>
      <c r="F14" s="261">
        <f>C14/C21</f>
        <v>3.8461538461538464E-2</v>
      </c>
      <c r="G14" s="458"/>
      <c r="I14" s="339" t="s">
        <v>27</v>
      </c>
      <c r="J14" s="260">
        <f>COUNTIF('1. ALL DATA'!M5:M128,"off target")</f>
        <v>0</v>
      </c>
      <c r="K14" s="261">
        <f>J14/J20</f>
        <v>0</v>
      </c>
      <c r="L14" s="457"/>
      <c r="M14" s="261" t="e">
        <f>J14/J21</f>
        <v>#DIV/0!</v>
      </c>
      <c r="N14" s="458"/>
      <c r="P14" s="340" t="s">
        <v>27</v>
      </c>
      <c r="Q14" s="260">
        <f>COUNTIF('1. ALL DATA'!R5:R128,"off target")</f>
        <v>0</v>
      </c>
      <c r="R14" s="261">
        <f>Q14/Q20</f>
        <v>0</v>
      </c>
      <c r="S14" s="457"/>
      <c r="T14" s="261" t="e">
        <f>Q14/Q21</f>
        <v>#DIV/0!</v>
      </c>
      <c r="U14" s="458"/>
      <c r="W14" s="340" t="s">
        <v>27</v>
      </c>
      <c r="X14" s="267">
        <f>COUNTIF('1. ALL DATA'!V5:V128,"off target")</f>
        <v>0</v>
      </c>
      <c r="Y14" s="261">
        <f>X14/$X$20</f>
        <v>0</v>
      </c>
      <c r="Z14" s="457"/>
      <c r="AA14" s="261" t="e">
        <f>X14/$X$21</f>
        <v>#DIV/0!</v>
      </c>
      <c r="AB14" s="458"/>
    </row>
    <row r="15" spans="2:32" s="63" customFormat="1" ht="7.5" customHeight="1">
      <c r="B15" s="170"/>
      <c r="C15" s="268"/>
      <c r="D15" s="254"/>
      <c r="E15" s="254"/>
      <c r="F15" s="254"/>
      <c r="G15" s="175"/>
      <c r="H15" s="1"/>
      <c r="I15" s="297"/>
      <c r="J15" s="268"/>
      <c r="K15" s="254"/>
      <c r="L15" s="254"/>
      <c r="M15" s="254"/>
      <c r="N15" s="175"/>
      <c r="O15" s="1"/>
      <c r="P15" s="180"/>
      <c r="Q15" s="268"/>
      <c r="R15" s="254"/>
      <c r="S15" s="254"/>
      <c r="T15" s="254"/>
      <c r="U15" s="175"/>
      <c r="V15" s="1"/>
      <c r="W15" s="269"/>
      <c r="X15" s="269"/>
      <c r="Y15" s="270"/>
      <c r="Z15" s="270"/>
      <c r="AA15" s="271"/>
      <c r="AB15" s="236"/>
    </row>
    <row r="16" spans="2:32" ht="20.25" customHeight="1">
      <c r="B16" s="48" t="s">
        <v>1</v>
      </c>
      <c r="C16" s="272">
        <f>COUNTIF('1. ALL DATA'!H5:H128,"not yet due")</f>
        <v>44</v>
      </c>
      <c r="D16" s="255">
        <f>C16/C20</f>
        <v>0.36065573770491804</v>
      </c>
      <c r="E16" s="255">
        <f>D16</f>
        <v>0.36065573770491804</v>
      </c>
      <c r="F16" s="51"/>
      <c r="G16" s="47"/>
      <c r="I16" s="287" t="s">
        <v>1</v>
      </c>
      <c r="J16" s="272">
        <f>COUNTIF('1. ALL DATA'!M5:M128,"not yet due")</f>
        <v>0</v>
      </c>
      <c r="K16" s="255">
        <f>J16/J20</f>
        <v>0</v>
      </c>
      <c r="L16" s="255">
        <f>K16</f>
        <v>0</v>
      </c>
      <c r="M16" s="51"/>
      <c r="N16" s="47"/>
      <c r="P16" s="287" t="s">
        <v>1</v>
      </c>
      <c r="Q16" s="272">
        <f>COUNTIF('1. ALL DATA'!R5:R128,"not yet due")</f>
        <v>0</v>
      </c>
      <c r="R16" s="255">
        <f>Q16/Q20</f>
        <v>0</v>
      </c>
      <c r="S16" s="255">
        <f>R16</f>
        <v>0</v>
      </c>
      <c r="T16" s="51"/>
      <c r="U16" s="93"/>
      <c r="W16" s="291" t="s">
        <v>1</v>
      </c>
      <c r="X16" s="267">
        <f>COUNTIF('1. ALL DATA'!V5:V128,"not yet due")</f>
        <v>0</v>
      </c>
      <c r="Y16" s="255">
        <f>X16/$X$20</f>
        <v>0</v>
      </c>
      <c r="Z16" s="255">
        <f>Y16</f>
        <v>0</v>
      </c>
      <c r="AA16" s="285"/>
      <c r="AB16" s="286"/>
    </row>
    <row r="17" spans="2:30" ht="20.25" customHeight="1">
      <c r="B17" s="48" t="s">
        <v>46</v>
      </c>
      <c r="C17" s="272">
        <f>COUNTIF('1. ALL DATA'!H5:H128,"update not provided")</f>
        <v>0</v>
      </c>
      <c r="D17" s="255">
        <f>C17/C20</f>
        <v>0</v>
      </c>
      <c r="E17" s="255">
        <f>D17</f>
        <v>0</v>
      </c>
      <c r="F17" s="51"/>
      <c r="G17" s="98"/>
      <c r="I17" s="287" t="s">
        <v>46</v>
      </c>
      <c r="J17" s="272">
        <f>COUNTIF('1. ALL DATA'!M5:M128,"update not provided")</f>
        <v>122</v>
      </c>
      <c r="K17" s="255">
        <f>J17/J20</f>
        <v>1</v>
      </c>
      <c r="L17" s="255">
        <f>K17</f>
        <v>1</v>
      </c>
      <c r="M17" s="51"/>
      <c r="N17" s="98"/>
      <c r="P17" s="287" t="s">
        <v>46</v>
      </c>
      <c r="Q17" s="272">
        <f>COUNTIF('1. ALL DATA'!R5:R128,"update not provided")</f>
        <v>122</v>
      </c>
      <c r="R17" s="255">
        <f>Q17/Q20</f>
        <v>1</v>
      </c>
      <c r="S17" s="255">
        <f>R17</f>
        <v>1</v>
      </c>
      <c r="T17" s="51"/>
      <c r="U17" s="94"/>
      <c r="W17" s="292" t="s">
        <v>46</v>
      </c>
      <c r="X17" s="267">
        <f>COUNTIF('1. ALL DATA'!V5:V128,"update not provided")</f>
        <v>122</v>
      </c>
      <c r="Y17" s="255">
        <f>X17/$X$20</f>
        <v>1</v>
      </c>
      <c r="Z17" s="255">
        <f>Y17</f>
        <v>1</v>
      </c>
      <c r="AA17" s="285"/>
    </row>
    <row r="18" spans="2:30" ht="15.75" customHeight="1">
      <c r="B18" s="49" t="s">
        <v>22</v>
      </c>
      <c r="C18" s="272">
        <f>COUNTIF('1. ALL DATA'!H5:H128,"deferred")</f>
        <v>0</v>
      </c>
      <c r="D18" s="256">
        <f>C18/C20</f>
        <v>0</v>
      </c>
      <c r="E18" s="256">
        <f>D18</f>
        <v>0</v>
      </c>
      <c r="F18" s="46"/>
      <c r="G18" s="47"/>
      <c r="I18" s="288" t="s">
        <v>22</v>
      </c>
      <c r="J18" s="272">
        <f>COUNTIF('1. ALL DATA'!M5:M128,"deferred")</f>
        <v>0</v>
      </c>
      <c r="K18" s="256">
        <f>J18/J20</f>
        <v>0</v>
      </c>
      <c r="L18" s="256">
        <f>K18</f>
        <v>0</v>
      </c>
      <c r="M18" s="46"/>
      <c r="N18" s="47"/>
      <c r="P18" s="288" t="s">
        <v>22</v>
      </c>
      <c r="Q18" s="272">
        <f>COUNTIF('1. ALL DATA'!R5:R128,"deferred")</f>
        <v>0</v>
      </c>
      <c r="R18" s="256">
        <f>Q18/Q20</f>
        <v>0</v>
      </c>
      <c r="S18" s="256">
        <f>R18</f>
        <v>0</v>
      </c>
      <c r="T18" s="46"/>
      <c r="U18" s="93"/>
      <c r="W18" s="288" t="s">
        <v>22</v>
      </c>
      <c r="X18" s="267">
        <f>COUNTIF('1. ALL DATA'!V5:V128,"deferred")</f>
        <v>0</v>
      </c>
      <c r="Y18" s="256">
        <f>X18/$X$20</f>
        <v>0</v>
      </c>
      <c r="Z18" s="256">
        <f>Y18</f>
        <v>0</v>
      </c>
      <c r="AA18" s="285"/>
      <c r="AB18" s="238"/>
      <c r="AD18" s="242"/>
    </row>
    <row r="19" spans="2:30" ht="15.75" customHeight="1">
      <c r="B19" s="49" t="s">
        <v>28</v>
      </c>
      <c r="C19" s="272">
        <f>COUNTIF('1. ALL DATA'!H5:H128,"deleted")</f>
        <v>0</v>
      </c>
      <c r="D19" s="273">
        <f>C19/C20</f>
        <v>0</v>
      </c>
      <c r="E19" s="256">
        <f>D19</f>
        <v>0</v>
      </c>
      <c r="F19" s="46"/>
      <c r="G19" s="239" t="s">
        <v>62</v>
      </c>
      <c r="I19" s="288" t="s">
        <v>28</v>
      </c>
      <c r="J19" s="272">
        <f>COUNTIF('1. ALL DATA'!M5:M128,"deleted")</f>
        <v>0</v>
      </c>
      <c r="K19" s="256">
        <f>J19/J20</f>
        <v>0</v>
      </c>
      <c r="L19" s="256">
        <f>K19</f>
        <v>0</v>
      </c>
      <c r="M19" s="46"/>
      <c r="N19" s="239" t="s">
        <v>62</v>
      </c>
      <c r="P19" s="288" t="s">
        <v>28</v>
      </c>
      <c r="Q19" s="272">
        <f>COUNTIF('1. ALL DATA'!R5:R128,"deleted")</f>
        <v>0</v>
      </c>
      <c r="R19" s="256">
        <f>Q19/Q20</f>
        <v>0</v>
      </c>
      <c r="S19" s="256">
        <f>R19</f>
        <v>0</v>
      </c>
      <c r="T19" s="46"/>
      <c r="U19" s="239" t="s">
        <v>62</v>
      </c>
      <c r="W19" s="288" t="s">
        <v>28</v>
      </c>
      <c r="X19" s="267">
        <f>COUNTIF('1. ALL DATA'!V5:V128,"deleted")</f>
        <v>0</v>
      </c>
      <c r="Y19" s="256">
        <f>X19/$X$20</f>
        <v>0</v>
      </c>
      <c r="Z19" s="256">
        <f>Y19</f>
        <v>0</v>
      </c>
      <c r="AA19" s="285"/>
      <c r="AB19" s="239" t="s">
        <v>62</v>
      </c>
    </row>
    <row r="20" spans="2:30" ht="15.75" customHeight="1">
      <c r="B20" s="50" t="s">
        <v>30</v>
      </c>
      <c r="C20" s="274">
        <f>SUM(C6:C19)</f>
        <v>122</v>
      </c>
      <c r="D20" s="46"/>
      <c r="E20" s="46"/>
      <c r="F20" s="47"/>
      <c r="G20" s="47"/>
      <c r="I20" s="289" t="s">
        <v>30</v>
      </c>
      <c r="J20" s="274">
        <f>SUM(J6:J19)</f>
        <v>122</v>
      </c>
      <c r="K20" s="46"/>
      <c r="L20" s="46"/>
      <c r="M20" s="47"/>
      <c r="N20" s="47"/>
      <c r="P20" s="289" t="s">
        <v>30</v>
      </c>
      <c r="Q20" s="274">
        <f>SUM(Q6:Q19)</f>
        <v>122</v>
      </c>
      <c r="R20" s="46"/>
      <c r="S20" s="46"/>
      <c r="T20" s="47"/>
      <c r="U20" s="93"/>
      <c r="W20" s="289" t="s">
        <v>30</v>
      </c>
      <c r="X20" s="275">
        <f>SUM(X6:X19)</f>
        <v>122</v>
      </c>
      <c r="Y20" s="46"/>
      <c r="Z20" s="46"/>
      <c r="AA20" s="285"/>
      <c r="AB20" s="238"/>
    </row>
    <row r="21" spans="2:30" ht="15.75" customHeight="1">
      <c r="B21" s="50" t="s">
        <v>31</v>
      </c>
      <c r="C21" s="274">
        <f>C20-C19-C18-C17-C16</f>
        <v>78</v>
      </c>
      <c r="D21" s="47"/>
      <c r="E21" s="47"/>
      <c r="F21" s="47"/>
      <c r="G21" s="47"/>
      <c r="I21" s="289" t="s">
        <v>31</v>
      </c>
      <c r="J21" s="274">
        <f>J20-J19-J18-J17-J16</f>
        <v>0</v>
      </c>
      <c r="K21" s="47"/>
      <c r="L21" s="47"/>
      <c r="M21" s="47"/>
      <c r="N21" s="47"/>
      <c r="P21" s="289" t="s">
        <v>31</v>
      </c>
      <c r="Q21" s="274">
        <f>Q20-Q19-Q18-Q17-Q16</f>
        <v>0</v>
      </c>
      <c r="R21" s="47"/>
      <c r="S21" s="47"/>
      <c r="T21" s="47"/>
      <c r="U21" s="93"/>
      <c r="W21" s="289" t="s">
        <v>31</v>
      </c>
      <c r="X21" s="275">
        <f>X20-X19-X18-X17-X16</f>
        <v>0</v>
      </c>
      <c r="Y21" s="47"/>
      <c r="Z21" s="47"/>
      <c r="AA21" s="285"/>
      <c r="AB21" s="238"/>
      <c r="AD21" s="242"/>
    </row>
    <row r="22" spans="2:30" ht="15.75" customHeight="1">
      <c r="W22" s="290"/>
      <c r="AA22" s="285"/>
      <c r="AD22" s="242"/>
    </row>
    <row r="23" spans="2:30" ht="15.75" customHeight="1">
      <c r="AA23" s="285"/>
    </row>
    <row r="24" spans="2:30" ht="15" customHeight="1">
      <c r="AA24" s="285"/>
    </row>
    <row r="25" spans="2:30" ht="19.5" customHeight="1">
      <c r="B25" s="183" t="s">
        <v>216</v>
      </c>
      <c r="C25" s="184"/>
      <c r="D25" s="184"/>
      <c r="E25" s="184"/>
      <c r="F25" s="178"/>
      <c r="G25" s="185"/>
      <c r="I25" s="298" t="s">
        <v>216</v>
      </c>
      <c r="J25" s="305"/>
      <c r="K25" s="305"/>
      <c r="L25" s="305"/>
      <c r="M25" s="178"/>
      <c r="N25" s="179"/>
      <c r="P25" s="303" t="s">
        <v>216</v>
      </c>
      <c r="Q25" s="304"/>
      <c r="R25" s="304"/>
      <c r="S25" s="304"/>
      <c r="T25" s="79"/>
      <c r="U25" s="86"/>
      <c r="W25" s="303" t="s">
        <v>216</v>
      </c>
      <c r="X25" s="79"/>
      <c r="Y25" s="79"/>
      <c r="Z25" s="79"/>
      <c r="AA25" s="79"/>
      <c r="AB25" s="233"/>
    </row>
    <row r="26" spans="2:30" ht="42" customHeight="1">
      <c r="B26" s="70" t="s">
        <v>23</v>
      </c>
      <c r="C26" s="80" t="s">
        <v>24</v>
      </c>
      <c r="D26" s="80" t="s">
        <v>18</v>
      </c>
      <c r="E26" s="80" t="s">
        <v>48</v>
      </c>
      <c r="F26" s="80" t="s">
        <v>29</v>
      </c>
      <c r="G26" s="80" t="s">
        <v>49</v>
      </c>
      <c r="I26" s="80" t="s">
        <v>23</v>
      </c>
      <c r="J26" s="80" t="s">
        <v>24</v>
      </c>
      <c r="K26" s="80" t="s">
        <v>18</v>
      </c>
      <c r="L26" s="80" t="s">
        <v>48</v>
      </c>
      <c r="M26" s="80" t="s">
        <v>29</v>
      </c>
      <c r="N26" s="80" t="s">
        <v>49</v>
      </c>
      <c r="P26" s="80" t="s">
        <v>23</v>
      </c>
      <c r="Q26" s="80" t="s">
        <v>24</v>
      </c>
      <c r="R26" s="80" t="s">
        <v>18</v>
      </c>
      <c r="S26" s="80" t="s">
        <v>48</v>
      </c>
      <c r="T26" s="80" t="s">
        <v>29</v>
      </c>
      <c r="U26" s="87" t="s">
        <v>49</v>
      </c>
      <c r="W26" s="80" t="s">
        <v>23</v>
      </c>
      <c r="X26" s="80" t="s">
        <v>24</v>
      </c>
      <c r="Y26" s="80" t="s">
        <v>18</v>
      </c>
      <c r="Z26" s="80" t="s">
        <v>48</v>
      </c>
      <c r="AA26" s="80" t="s">
        <v>29</v>
      </c>
      <c r="AB26" s="234" t="s">
        <v>49</v>
      </c>
    </row>
    <row r="27" spans="2:30" s="63" customFormat="1" ht="6" customHeight="1">
      <c r="B27" s="170"/>
      <c r="C27" s="180"/>
      <c r="D27" s="180"/>
      <c r="E27" s="180"/>
      <c r="F27" s="180"/>
      <c r="G27" s="180"/>
      <c r="H27" s="1"/>
      <c r="I27" s="180"/>
      <c r="J27" s="180"/>
      <c r="K27" s="180"/>
      <c r="L27" s="180"/>
      <c r="M27" s="180"/>
      <c r="N27" s="180"/>
      <c r="O27" s="1"/>
      <c r="P27" s="180"/>
      <c r="Q27" s="180"/>
      <c r="R27" s="180"/>
      <c r="S27" s="180"/>
      <c r="T27" s="180"/>
      <c r="U27" s="181"/>
      <c r="V27" s="1"/>
      <c r="W27" s="180"/>
      <c r="X27" s="180"/>
      <c r="Y27" s="265"/>
      <c r="Z27" s="180"/>
      <c r="AA27" s="180"/>
      <c r="AB27" s="235"/>
    </row>
    <row r="28" spans="2:30" ht="21.75" customHeight="1">
      <c r="B28" s="250" t="s">
        <v>45</v>
      </c>
      <c r="C28" s="260">
        <f>COUNTIFS('1. ALL DATA'!$X$5:$X$128,"Value For Money Council Services",'1. ALL DATA'!$H$5:$H$128,"Fully Achieved")</f>
        <v>7</v>
      </c>
      <c r="D28" s="261">
        <f>C28/C42</f>
        <v>0.1206896551724138</v>
      </c>
      <c r="E28" s="457">
        <f>D28+D29</f>
        <v>0.63793103448275867</v>
      </c>
      <c r="F28" s="261">
        <f>C28/C43</f>
        <v>0.17948717948717949</v>
      </c>
      <c r="G28" s="454">
        <f>F28+F29</f>
        <v>0.94871794871794879</v>
      </c>
      <c r="I28" s="294" t="s">
        <v>45</v>
      </c>
      <c r="J28" s="260">
        <f>COUNTIFS('1. ALL DATA'!$X$5:$X$128,"Value For Money Council Services",'1. ALL DATA'!$M$5:$M$128,"Fully Achieved")</f>
        <v>0</v>
      </c>
      <c r="K28" s="261">
        <f>J28/J42</f>
        <v>0</v>
      </c>
      <c r="L28" s="457">
        <f>K28+K29</f>
        <v>0</v>
      </c>
      <c r="M28" s="261" t="e">
        <f>J28/J43</f>
        <v>#DIV/0!</v>
      </c>
      <c r="N28" s="454" t="e">
        <f>M28+M29</f>
        <v>#DIV/0!</v>
      </c>
      <c r="P28" s="299" t="s">
        <v>45</v>
      </c>
      <c r="Q28" s="260">
        <f>COUNTIFS('1. ALL DATA'!$X$5:$X$128,"Value For Money Council Services",'1. ALL DATA'!$R$5:$R$128,"Fully Achieved")</f>
        <v>0</v>
      </c>
      <c r="R28" s="261">
        <f>Q28/Q42</f>
        <v>0</v>
      </c>
      <c r="S28" s="457">
        <f>R28+R29</f>
        <v>0</v>
      </c>
      <c r="T28" s="261" t="e">
        <f>Q28/Q43</f>
        <v>#DIV/0!</v>
      </c>
      <c r="U28" s="454" t="e">
        <f>T28+T29</f>
        <v>#DIV/0!</v>
      </c>
      <c r="W28" s="299" t="s">
        <v>40</v>
      </c>
      <c r="X28" s="262">
        <f>COUNTIFS('1. ALL DATA'!$X$5:$X$128,"Value For Money Council Services",'1. ALL DATA'!$V$5:$V$128,"Fully Achieved")</f>
        <v>0</v>
      </c>
      <c r="Y28" s="345">
        <f>X28/$X$42</f>
        <v>0</v>
      </c>
      <c r="Z28" s="457">
        <f>Y28+Y29</f>
        <v>0</v>
      </c>
      <c r="AA28" s="261" t="e">
        <f>X28/$X$43</f>
        <v>#DIV/0!</v>
      </c>
      <c r="AB28" s="454" t="e">
        <f>AA28+AA29</f>
        <v>#DIV/0!</v>
      </c>
    </row>
    <row r="29" spans="2:30" ht="18.75" customHeight="1">
      <c r="B29" s="250" t="s">
        <v>41</v>
      </c>
      <c r="C29" s="260">
        <f>COUNTIFS('1. ALL DATA'!$X$5:$X$128,"Value For Money Council Services",'1. ALL DATA'!$H$5:$H$128,"On track to be achieved")</f>
        <v>30</v>
      </c>
      <c r="D29" s="261">
        <f>C29/C42</f>
        <v>0.51724137931034486</v>
      </c>
      <c r="E29" s="457"/>
      <c r="F29" s="261">
        <f>C29/C43</f>
        <v>0.76923076923076927</v>
      </c>
      <c r="G29" s="454"/>
      <c r="I29" s="294" t="s">
        <v>41</v>
      </c>
      <c r="J29" s="260">
        <f>COUNTIFS('1. ALL DATA'!$X$5:$X$128,"Value For Money Council Services",'1. ALL DATA'!$M$5:$M$128,"On track to be achieved")</f>
        <v>0</v>
      </c>
      <c r="K29" s="261">
        <f>J29/J42</f>
        <v>0</v>
      </c>
      <c r="L29" s="457"/>
      <c r="M29" s="261" t="e">
        <f>J29/J43</f>
        <v>#DIV/0!</v>
      </c>
      <c r="N29" s="454"/>
      <c r="P29" s="299" t="s">
        <v>41</v>
      </c>
      <c r="Q29" s="260">
        <f>COUNTIFS('1. ALL DATA'!$X$5:$X$128,"Value For Money Council Services",'1. ALL DATA'!$R$5:$R$128,"On track to be achieved")</f>
        <v>0</v>
      </c>
      <c r="R29" s="261">
        <f>Q29/Q42</f>
        <v>0</v>
      </c>
      <c r="S29" s="457"/>
      <c r="T29" s="261" t="e">
        <f>Q29/Q43</f>
        <v>#DIV/0!</v>
      </c>
      <c r="U29" s="454"/>
      <c r="W29" s="299" t="s">
        <v>82</v>
      </c>
      <c r="X29" s="267">
        <f>COUNTIFS('1. ALL DATA'!$X$5:$X$128,"Value For Money Council Services",'1. ALL DATA'!$V$5:$V$128,"Numerical Outturn Within 5% Tolerance")</f>
        <v>0</v>
      </c>
      <c r="Y29" s="345">
        <f>X29/$X$42</f>
        <v>0</v>
      </c>
      <c r="Z29" s="457"/>
      <c r="AA29" s="261" t="e">
        <f>X29/$X$43</f>
        <v>#DIV/0!</v>
      </c>
      <c r="AB29" s="454"/>
    </row>
    <row r="30" spans="2:30" s="63" customFormat="1" ht="6" customHeight="1">
      <c r="B30" s="53"/>
      <c r="C30" s="268"/>
      <c r="D30" s="254"/>
      <c r="E30" s="254"/>
      <c r="F30" s="254"/>
      <c r="G30" s="54"/>
      <c r="H30" s="1"/>
      <c r="I30" s="295"/>
      <c r="J30" s="268"/>
      <c r="K30" s="254"/>
      <c r="L30" s="254"/>
      <c r="M30" s="254"/>
      <c r="N30" s="54"/>
      <c r="O30" s="1"/>
      <c r="P30" s="300"/>
      <c r="Q30" s="268"/>
      <c r="R30" s="254"/>
      <c r="S30" s="254"/>
      <c r="T30" s="254"/>
      <c r="U30" s="54"/>
      <c r="V30" s="1"/>
      <c r="W30" s="307"/>
      <c r="X30" s="180"/>
      <c r="Y30" s="56"/>
      <c r="Z30" s="254"/>
      <c r="AA30" s="254"/>
      <c r="AB30" s="54"/>
    </row>
    <row r="31" spans="2:30" ht="21" customHeight="1">
      <c r="B31" s="455" t="s">
        <v>26</v>
      </c>
      <c r="C31" s="456">
        <f>COUNTIFS('1. ALL DATA'!$X$5:$X$128,"Value For Money Council Services",'1. ALL DATA'!$H$5:$H$128,"In danger of falling behind target")</f>
        <v>0</v>
      </c>
      <c r="D31" s="457">
        <f>C31/C42</f>
        <v>0</v>
      </c>
      <c r="E31" s="457">
        <f>D31</f>
        <v>0</v>
      </c>
      <c r="F31" s="457">
        <f>C31/C43</f>
        <v>0</v>
      </c>
      <c r="G31" s="459">
        <f>F31</f>
        <v>0</v>
      </c>
      <c r="I31" s="455" t="s">
        <v>26</v>
      </c>
      <c r="J31" s="456">
        <f>COUNTIFS('1. ALL DATA'!$X$5:$X$128,"Value For Money Council Services",'1. ALL DATA'!$M$5:$M$128,"In danger of falling behind target")</f>
        <v>0</v>
      </c>
      <c r="K31" s="457">
        <f>J31/J42</f>
        <v>0</v>
      </c>
      <c r="L31" s="457">
        <f>K31</f>
        <v>0</v>
      </c>
      <c r="M31" s="457" t="e">
        <f>J31/J43</f>
        <v>#DIV/0!</v>
      </c>
      <c r="N31" s="459" t="e">
        <f>M31</f>
        <v>#DIV/0!</v>
      </c>
      <c r="P31" s="455" t="s">
        <v>26</v>
      </c>
      <c r="Q31" s="456">
        <f>COUNTIFS('1. ALL DATA'!$X$5:$X$128,"Value For Money Council Services",'1. ALL DATA'!$R$5:$R$128,"In danger of falling behind target")</f>
        <v>0</v>
      </c>
      <c r="R31" s="457">
        <f>Q31/Q42</f>
        <v>0</v>
      </c>
      <c r="S31" s="457">
        <f>R31</f>
        <v>0</v>
      </c>
      <c r="T31" s="457" t="e">
        <f>Q31/Q43</f>
        <v>#DIV/0!</v>
      </c>
      <c r="U31" s="459" t="e">
        <f>T31</f>
        <v>#DIV/0!</v>
      </c>
      <c r="W31" s="301" t="s">
        <v>83</v>
      </c>
      <c r="X31" s="267">
        <f>COUNTIFS('1. ALL DATA'!$X$5:$X$128,"Value For Money Council Services",'1. ALL DATA'!$V$5:$V$128,"Numerical Outturn within 10% Tolerance")</f>
        <v>0</v>
      </c>
      <c r="Y31" s="345">
        <f>X31/$X$42</f>
        <v>0</v>
      </c>
      <c r="Z31" s="457">
        <f>SUM(Y31:Y33)</f>
        <v>0</v>
      </c>
      <c r="AA31" s="266" t="e">
        <f>X31/$X$43</f>
        <v>#DIV/0!</v>
      </c>
      <c r="AB31" s="459" t="e">
        <f>SUM(AA31:AA33)</f>
        <v>#DIV/0!</v>
      </c>
    </row>
    <row r="32" spans="2:30" ht="20.25" customHeight="1">
      <c r="B32" s="455"/>
      <c r="C32" s="456"/>
      <c r="D32" s="457"/>
      <c r="E32" s="457"/>
      <c r="F32" s="457"/>
      <c r="G32" s="459"/>
      <c r="I32" s="455"/>
      <c r="J32" s="456"/>
      <c r="K32" s="457"/>
      <c r="L32" s="457"/>
      <c r="M32" s="457"/>
      <c r="N32" s="459"/>
      <c r="P32" s="455"/>
      <c r="Q32" s="456"/>
      <c r="R32" s="457"/>
      <c r="S32" s="457"/>
      <c r="T32" s="457"/>
      <c r="U32" s="459"/>
      <c r="W32" s="301" t="s">
        <v>84</v>
      </c>
      <c r="X32" s="267">
        <f>COUNTIFS('1. ALL DATA'!$X$5:$X$128,"Value For Money Council Services",'1. ALL DATA'!$V$5:$V$128,"Target Partially Met")</f>
        <v>0</v>
      </c>
      <c r="Y32" s="345">
        <f>X32/$X$42</f>
        <v>0</v>
      </c>
      <c r="Z32" s="457"/>
      <c r="AA32" s="266" t="e">
        <f>X32/$X$43</f>
        <v>#DIV/0!</v>
      </c>
      <c r="AB32" s="459"/>
    </row>
    <row r="33" spans="2:28" ht="18.75" customHeight="1">
      <c r="B33" s="455"/>
      <c r="C33" s="456"/>
      <c r="D33" s="457"/>
      <c r="E33" s="457"/>
      <c r="F33" s="457"/>
      <c r="G33" s="459"/>
      <c r="I33" s="455"/>
      <c r="J33" s="456"/>
      <c r="K33" s="457"/>
      <c r="L33" s="457"/>
      <c r="M33" s="457"/>
      <c r="N33" s="459"/>
      <c r="P33" s="455"/>
      <c r="Q33" s="456"/>
      <c r="R33" s="457"/>
      <c r="S33" s="457"/>
      <c r="T33" s="457"/>
      <c r="U33" s="459"/>
      <c r="W33" s="301" t="s">
        <v>86</v>
      </c>
      <c r="X33" s="267">
        <f>COUNTIFS('1. ALL DATA'!$X$5:$X$128,"Value For Money Council Services",'1. ALL DATA'!$V$5:$V$128,"Completion Date Within Reasonable Tolerance")</f>
        <v>0</v>
      </c>
      <c r="Y33" s="345">
        <f>X33/$X$42</f>
        <v>0</v>
      </c>
      <c r="Z33" s="457"/>
      <c r="AA33" s="266" t="e">
        <f>X33/$X$43</f>
        <v>#DIV/0!</v>
      </c>
      <c r="AB33" s="459"/>
    </row>
    <row r="34" spans="2:28" s="63" customFormat="1" ht="6" customHeight="1">
      <c r="B34" s="170"/>
      <c r="C34" s="180"/>
      <c r="D34" s="254"/>
      <c r="E34" s="254"/>
      <c r="F34" s="254"/>
      <c r="G34" s="172"/>
      <c r="H34" s="1"/>
      <c r="I34" s="297"/>
      <c r="J34" s="180"/>
      <c r="K34" s="254"/>
      <c r="L34" s="254"/>
      <c r="M34" s="254"/>
      <c r="N34" s="172"/>
      <c r="O34" s="1"/>
      <c r="P34" s="302"/>
      <c r="Q34" s="180"/>
      <c r="R34" s="254"/>
      <c r="S34" s="254"/>
      <c r="T34" s="254"/>
      <c r="U34" s="172"/>
      <c r="V34" s="1"/>
      <c r="W34" s="307"/>
      <c r="X34" s="180"/>
      <c r="Y34" s="195"/>
      <c r="Z34" s="254"/>
      <c r="AA34" s="254"/>
      <c r="AB34" s="172"/>
    </row>
    <row r="35" spans="2:28" ht="20.25" customHeight="1">
      <c r="B35" s="338" t="s">
        <v>42</v>
      </c>
      <c r="C35" s="260">
        <f>COUNTIFS('1. ALL DATA'!$X$5:$X$128,"Value For Money Council Services",'1. ALL DATA'!$H$5:$H$128,"Completed behind schedule")</f>
        <v>0</v>
      </c>
      <c r="D35" s="261">
        <f>C35/C42</f>
        <v>0</v>
      </c>
      <c r="E35" s="457">
        <f>D35+D36</f>
        <v>3.4482758620689655E-2</v>
      </c>
      <c r="F35" s="261">
        <f>C35/C43</f>
        <v>0</v>
      </c>
      <c r="G35" s="458">
        <f>F35+F36</f>
        <v>5.128205128205128E-2</v>
      </c>
      <c r="I35" s="339" t="s">
        <v>42</v>
      </c>
      <c r="J35" s="260">
        <f>COUNTIFS('1. ALL DATA'!$X$5:$X$128,"Value For Money Council Services",'1. ALL DATA'!$M$5:$M$128,"Completed behind schedule")</f>
        <v>0</v>
      </c>
      <c r="K35" s="261">
        <f>J35/J42</f>
        <v>0</v>
      </c>
      <c r="L35" s="457">
        <f>K35+K36</f>
        <v>0</v>
      </c>
      <c r="M35" s="261" t="e">
        <f>J35/J43</f>
        <v>#DIV/0!</v>
      </c>
      <c r="N35" s="458" t="e">
        <f>M35+M36</f>
        <v>#DIV/0!</v>
      </c>
      <c r="P35" s="340" t="s">
        <v>42</v>
      </c>
      <c r="Q35" s="260">
        <f>COUNTIFS('1. ALL DATA'!$X$5:$X$128,"Value For Money Council Services",'1. ALL DATA'!$R$5:$R$128,"Completed behind schedule")</f>
        <v>0</v>
      </c>
      <c r="R35" s="261">
        <f>Q35/Q42</f>
        <v>0</v>
      </c>
      <c r="S35" s="457">
        <f>R35+R36</f>
        <v>0</v>
      </c>
      <c r="T35" s="261" t="e">
        <f>Q35/Q43</f>
        <v>#DIV/0!</v>
      </c>
      <c r="U35" s="458" t="e">
        <f>T35+T36</f>
        <v>#DIV/0!</v>
      </c>
      <c r="W35" s="340" t="s">
        <v>85</v>
      </c>
      <c r="X35" s="267">
        <f>COUNTIFS('1. ALL DATA'!$X$5:$X$128,"Value For Money Council Services",'1. ALL DATA'!$V$5:$V$128,"Completed Significantly After Target Deadline")</f>
        <v>0</v>
      </c>
      <c r="Y35" s="261">
        <f>X35/$X$42</f>
        <v>0</v>
      </c>
      <c r="Z35" s="457">
        <f>Y35+Y36</f>
        <v>0</v>
      </c>
      <c r="AA35" s="261" t="e">
        <f>X35/X43</f>
        <v>#DIV/0!</v>
      </c>
      <c r="AB35" s="458" t="e">
        <f>AA35+AA36</f>
        <v>#DIV/0!</v>
      </c>
    </row>
    <row r="36" spans="2:28" ht="20.25" customHeight="1">
      <c r="B36" s="338" t="s">
        <v>27</v>
      </c>
      <c r="C36" s="260">
        <f>COUNTIFS('1. ALL DATA'!$X$5:$X$128,"Value For Money Council Services",'1. ALL DATA'!$H$5:$H$128,"Off target")</f>
        <v>2</v>
      </c>
      <c r="D36" s="261">
        <f>C36/C42</f>
        <v>3.4482758620689655E-2</v>
      </c>
      <c r="E36" s="457"/>
      <c r="F36" s="261">
        <f>C36/C43</f>
        <v>5.128205128205128E-2</v>
      </c>
      <c r="G36" s="458"/>
      <c r="I36" s="339" t="s">
        <v>27</v>
      </c>
      <c r="J36" s="260">
        <f>COUNTIFS('1. ALL DATA'!$X$5:$X$128,"Value For Money Council Services",'1. ALL DATA'!$M$5:$M$128,"Off target")</f>
        <v>0</v>
      </c>
      <c r="K36" s="261">
        <f>J36/J42</f>
        <v>0</v>
      </c>
      <c r="L36" s="457"/>
      <c r="M36" s="261" t="e">
        <f>J36/J43</f>
        <v>#DIV/0!</v>
      </c>
      <c r="N36" s="458"/>
      <c r="P36" s="340" t="s">
        <v>27</v>
      </c>
      <c r="Q36" s="260">
        <f>COUNTIFS('1. ALL DATA'!$X$5:$X$128,"Value For Money Council Services",'1. ALL DATA'!$R$5:$R$128,"Off target")</f>
        <v>0</v>
      </c>
      <c r="R36" s="261">
        <f>Q36/Q42</f>
        <v>0</v>
      </c>
      <c r="S36" s="457"/>
      <c r="T36" s="261" t="e">
        <f>Q36/Q43</f>
        <v>#DIV/0!</v>
      </c>
      <c r="U36" s="458"/>
      <c r="W36" s="340" t="s">
        <v>27</v>
      </c>
      <c r="X36" s="267">
        <f>COUNTIFS('1. ALL DATA'!$X$5:$X$128,"Value For Money Council Services",'1. ALL DATA'!$V$5:$V$128,"Off Target")</f>
        <v>0</v>
      </c>
      <c r="Y36" s="261">
        <f>X36/$X$42</f>
        <v>0</v>
      </c>
      <c r="Z36" s="457"/>
      <c r="AA36" s="261" t="e">
        <f>X36/X43</f>
        <v>#DIV/0!</v>
      </c>
      <c r="AB36" s="458"/>
    </row>
    <row r="37" spans="2:28" s="63" customFormat="1" ht="6.75" customHeight="1">
      <c r="B37" s="170"/>
      <c r="C37" s="268"/>
      <c r="D37" s="254"/>
      <c r="E37" s="254"/>
      <c r="F37" s="254"/>
      <c r="G37" s="175"/>
      <c r="H37" s="1"/>
      <c r="I37" s="297"/>
      <c r="J37" s="268"/>
      <c r="K37" s="254"/>
      <c r="L37" s="254"/>
      <c r="M37" s="254"/>
      <c r="N37" s="175"/>
      <c r="O37" s="1"/>
      <c r="P37" s="180"/>
      <c r="Q37" s="268"/>
      <c r="R37" s="254"/>
      <c r="S37" s="254"/>
      <c r="T37" s="254"/>
      <c r="U37" s="175"/>
      <c r="V37" s="1"/>
      <c r="W37" s="269"/>
      <c r="X37" s="269"/>
      <c r="Y37" s="270"/>
      <c r="Z37" s="270"/>
      <c r="AA37" s="271"/>
      <c r="AB37" s="236"/>
    </row>
    <row r="38" spans="2:28" ht="15" customHeight="1">
      <c r="B38" s="48" t="s">
        <v>1</v>
      </c>
      <c r="C38" s="272">
        <f>COUNTIFS('1. ALL DATA'!$X$5:$X$128,"Value For Money Council Services",'1. ALL DATA'!$H$5:$H$128,"Not yet due")</f>
        <v>19</v>
      </c>
      <c r="D38" s="255">
        <f>C38/C42</f>
        <v>0.32758620689655171</v>
      </c>
      <c r="E38" s="255">
        <f>D38</f>
        <v>0.32758620689655171</v>
      </c>
      <c r="F38" s="51"/>
      <c r="G38" s="47"/>
      <c r="I38" s="287" t="s">
        <v>1</v>
      </c>
      <c r="J38" s="272">
        <f>COUNTIFS('1. ALL DATA'!$X$5:$X$128,"Value For Money Council Services",'1. ALL DATA'!$M$5:$M$128,"Not yet due")</f>
        <v>0</v>
      </c>
      <c r="K38" s="255">
        <f>J38/J42</f>
        <v>0</v>
      </c>
      <c r="L38" s="255">
        <f>K38</f>
        <v>0</v>
      </c>
      <c r="M38" s="51"/>
      <c r="N38" s="47"/>
      <c r="P38" s="287" t="s">
        <v>1</v>
      </c>
      <c r="Q38" s="272">
        <f>COUNTIFS('1. ALL DATA'!$X$5:$X$128,"Value For Money Council Services",'1. ALL DATA'!$R$5:$R$128,"Not yet due")</f>
        <v>0</v>
      </c>
      <c r="R38" s="255">
        <f>Q38/Q42</f>
        <v>0</v>
      </c>
      <c r="S38" s="255">
        <f>R38</f>
        <v>0</v>
      </c>
      <c r="T38" s="51"/>
      <c r="U38" s="93"/>
      <c r="W38" s="291" t="s">
        <v>1</v>
      </c>
      <c r="X38" s="267">
        <f>COUNTIFS('1. ALL DATA'!$X$5:$X$128,"Value For Money Council Services",'1. ALL DATA'!$V$5:$V$128,"not yet due")</f>
        <v>0</v>
      </c>
      <c r="Y38" s="255">
        <f>X38/$X$42</f>
        <v>0</v>
      </c>
      <c r="Z38" s="255">
        <f>Y38</f>
        <v>0</v>
      </c>
      <c r="AA38" s="51"/>
      <c r="AB38" s="238"/>
    </row>
    <row r="39" spans="2:28" ht="15" customHeight="1">
      <c r="B39" s="48" t="s">
        <v>46</v>
      </c>
      <c r="C39" s="272">
        <f>COUNTIFS('1. ALL DATA'!$X$5:$X$128,"Value For Money Council Services",'1. ALL DATA'!$H$5:$H$128,"Update not provided")</f>
        <v>0</v>
      </c>
      <c r="D39" s="255">
        <f>C39/C42</f>
        <v>0</v>
      </c>
      <c r="E39" s="255">
        <f>D39</f>
        <v>0</v>
      </c>
      <c r="F39" s="51"/>
      <c r="G39" s="98"/>
      <c r="I39" s="287" t="s">
        <v>46</v>
      </c>
      <c r="J39" s="272">
        <f>COUNTIFS('1. ALL DATA'!$X$5:$X$128,"Value For Money Council Services",'1. ALL DATA'!$M$5:$M$128,"Update not provided")</f>
        <v>58</v>
      </c>
      <c r="K39" s="255">
        <f>J39/J42</f>
        <v>1</v>
      </c>
      <c r="L39" s="255">
        <f>K39</f>
        <v>1</v>
      </c>
      <c r="M39" s="51"/>
      <c r="N39" s="98"/>
      <c r="P39" s="287" t="s">
        <v>46</v>
      </c>
      <c r="Q39" s="272">
        <f>COUNTIFS('1. ALL DATA'!$X$5:$X$128,"Value For Money Council Services",'1. ALL DATA'!$R$5:$R$128,"Update not provided")</f>
        <v>58</v>
      </c>
      <c r="R39" s="255">
        <f>Q39/Q42</f>
        <v>1</v>
      </c>
      <c r="S39" s="255">
        <f>R39</f>
        <v>1</v>
      </c>
      <c r="T39" s="51"/>
      <c r="U39" s="94"/>
      <c r="W39" s="292" t="s">
        <v>46</v>
      </c>
      <c r="X39" s="267">
        <f>COUNTIFS('1. ALL DATA'!$X$5:$X$128,"Value For Money Council Services",'1. ALL DATA'!$V$5:$V$128,"update not provided")</f>
        <v>58</v>
      </c>
      <c r="Y39" s="255">
        <f>X39/$X$42</f>
        <v>1</v>
      </c>
      <c r="Z39" s="255">
        <f>Y39</f>
        <v>1</v>
      </c>
      <c r="AA39" s="51"/>
    </row>
    <row r="40" spans="2:28" ht="15.75" customHeight="1">
      <c r="B40" s="49" t="s">
        <v>22</v>
      </c>
      <c r="C40" s="272">
        <f>COUNTIFS('1. ALL DATA'!$X$5:$X$128,"Value For Money Council Services",'1. ALL DATA'!$H$5:$H$128,"Deferred")</f>
        <v>0</v>
      </c>
      <c r="D40" s="256">
        <f>C40/C42</f>
        <v>0</v>
      </c>
      <c r="E40" s="256">
        <f>D40</f>
        <v>0</v>
      </c>
      <c r="F40" s="46"/>
      <c r="G40" s="47"/>
      <c r="I40" s="288" t="s">
        <v>22</v>
      </c>
      <c r="J40" s="272">
        <f>COUNTIFS('1. ALL DATA'!$X$5:$X$128,"Value For Money Council Services",'1. ALL DATA'!$M$5:$M$128,"Deferred")</f>
        <v>0</v>
      </c>
      <c r="K40" s="256">
        <f>J40/J42</f>
        <v>0</v>
      </c>
      <c r="L40" s="256">
        <f>K40</f>
        <v>0</v>
      </c>
      <c r="M40" s="46"/>
      <c r="N40" s="47"/>
      <c r="P40" s="288" t="s">
        <v>22</v>
      </c>
      <c r="Q40" s="272">
        <f>COUNTIFS('1. ALL DATA'!$X$5:$X$128,"Value For Money Council Services",'1. ALL DATA'!$R$5:$R$128,"Deferred")</f>
        <v>0</v>
      </c>
      <c r="R40" s="256">
        <f>Q40/Q42</f>
        <v>0</v>
      </c>
      <c r="S40" s="256">
        <f>R40</f>
        <v>0</v>
      </c>
      <c r="T40" s="46"/>
      <c r="U40" s="93"/>
      <c r="W40" s="288" t="s">
        <v>22</v>
      </c>
      <c r="X40" s="267">
        <f>COUNTIFS('1. ALL DATA'!$X$5:$X$128,"Value For Money Council Services",'1. ALL DATA'!$V$5:$V$128,"Deferred")</f>
        <v>0</v>
      </c>
      <c r="Y40" s="256">
        <f>X40/$X$42</f>
        <v>0</v>
      </c>
      <c r="Z40" s="256">
        <f>Y40</f>
        <v>0</v>
      </c>
      <c r="AA40" s="46"/>
      <c r="AB40" s="238"/>
    </row>
    <row r="41" spans="2:28" ht="15.75" customHeight="1">
      <c r="B41" s="49" t="s">
        <v>28</v>
      </c>
      <c r="C41" s="272">
        <f>COUNTIFS('1. ALL DATA'!$X$5:$X$128,"Value For Money Council Services",'1. ALL DATA'!$H$5:$H$128,"Deleted")</f>
        <v>0</v>
      </c>
      <c r="D41" s="256">
        <f>C41/C42</f>
        <v>0</v>
      </c>
      <c r="E41" s="256">
        <f>D41</f>
        <v>0</v>
      </c>
      <c r="F41" s="46"/>
      <c r="G41" s="239" t="s">
        <v>62</v>
      </c>
      <c r="I41" s="288" t="s">
        <v>28</v>
      </c>
      <c r="J41" s="272">
        <f>COUNTIFS('1. ALL DATA'!$X$5:$X$128,"Value For Money Council Services",'1. ALL DATA'!$M$5:$M$128,"Deleted")</f>
        <v>0</v>
      </c>
      <c r="K41" s="256">
        <f>J41/J42</f>
        <v>0</v>
      </c>
      <c r="L41" s="256">
        <f>K41</f>
        <v>0</v>
      </c>
      <c r="M41" s="46"/>
      <c r="N41" s="239" t="s">
        <v>62</v>
      </c>
      <c r="P41" s="288" t="s">
        <v>28</v>
      </c>
      <c r="Q41" s="272">
        <f>COUNTIFS('1. ALL DATA'!$X$5:$X$128,"Value For Money Council Services",'1. ALL DATA'!$R$5:$R$128,"Deleted")</f>
        <v>0</v>
      </c>
      <c r="R41" s="256">
        <f>Q41/Q42</f>
        <v>0</v>
      </c>
      <c r="S41" s="256">
        <f>R41</f>
        <v>0</v>
      </c>
      <c r="T41" s="46"/>
      <c r="U41" s="239" t="s">
        <v>62</v>
      </c>
      <c r="W41" s="288" t="s">
        <v>28</v>
      </c>
      <c r="X41" s="267">
        <f>COUNTIFS('1. ALL DATA'!$X$5:$X$128,"Value For Money Council Services",'1. ALL DATA'!$V$5:$V$128,"Deleted")</f>
        <v>0</v>
      </c>
      <c r="Y41" s="256">
        <f>X41/$X$42</f>
        <v>0</v>
      </c>
      <c r="Z41" s="256">
        <f>Y41</f>
        <v>0</v>
      </c>
      <c r="AA41" s="46"/>
      <c r="AB41" s="239" t="s">
        <v>62</v>
      </c>
    </row>
    <row r="42" spans="2:28" ht="15.75" customHeight="1">
      <c r="B42" s="50" t="s">
        <v>30</v>
      </c>
      <c r="C42" s="274">
        <f>SUM(C28:C41)</f>
        <v>58</v>
      </c>
      <c r="D42" s="46"/>
      <c r="E42" s="46"/>
      <c r="F42" s="47"/>
      <c r="G42" s="47"/>
      <c r="I42" s="289" t="s">
        <v>30</v>
      </c>
      <c r="J42" s="274">
        <f>SUM(J28:J41)</f>
        <v>58</v>
      </c>
      <c r="K42" s="46"/>
      <c r="L42" s="46"/>
      <c r="M42" s="47"/>
      <c r="N42" s="47"/>
      <c r="P42" s="289" t="s">
        <v>30</v>
      </c>
      <c r="Q42" s="274">
        <f>SUM(Q28:Q41)</f>
        <v>58</v>
      </c>
      <c r="R42" s="46"/>
      <c r="S42" s="46"/>
      <c r="T42" s="47"/>
      <c r="U42" s="93"/>
      <c r="W42" s="289" t="s">
        <v>30</v>
      </c>
      <c r="X42" s="275">
        <f>SUM(X28:X41)</f>
        <v>58</v>
      </c>
      <c r="Y42" s="46"/>
      <c r="Z42" s="46"/>
      <c r="AA42" s="47"/>
      <c r="AB42" s="238"/>
    </row>
    <row r="43" spans="2:28" ht="15.75" customHeight="1">
      <c r="B43" s="50" t="s">
        <v>31</v>
      </c>
      <c r="C43" s="274">
        <f>C42-C41-C40-C39-C38</f>
        <v>39</v>
      </c>
      <c r="D43" s="47"/>
      <c r="E43" s="47"/>
      <c r="F43" s="47"/>
      <c r="G43" s="47"/>
      <c r="I43" s="289" t="s">
        <v>31</v>
      </c>
      <c r="J43" s="274">
        <f>J42-J41-J40-J39-J38</f>
        <v>0</v>
      </c>
      <c r="K43" s="47"/>
      <c r="L43" s="47"/>
      <c r="M43" s="47"/>
      <c r="N43" s="47"/>
      <c r="P43" s="289" t="s">
        <v>31</v>
      </c>
      <c r="Q43" s="274">
        <f>Q42-Q41-Q40-Q39-Q38</f>
        <v>0</v>
      </c>
      <c r="R43" s="47"/>
      <c r="S43" s="47"/>
      <c r="T43" s="47"/>
      <c r="U43" s="93"/>
      <c r="W43" s="289" t="s">
        <v>31</v>
      </c>
      <c r="X43" s="275">
        <f>X42-X41-X40-X39-X38</f>
        <v>0</v>
      </c>
      <c r="Y43" s="47"/>
      <c r="Z43" s="47"/>
      <c r="AA43" s="47"/>
      <c r="AB43" s="238"/>
    </row>
    <row r="44" spans="2:28" ht="15.75" customHeight="1">
      <c r="P44" s="290"/>
      <c r="W44" s="293"/>
      <c r="X44" s="1"/>
      <c r="Y44" s="1"/>
      <c r="Z44" s="1"/>
      <c r="AA44" s="47"/>
      <c r="AB44" s="238"/>
    </row>
    <row r="45" spans="2:28" ht="15.75" customHeight="1"/>
    <row r="46" spans="2:28" s="63" customFormat="1" ht="15.75" customHeight="1">
      <c r="B46" s="65"/>
      <c r="C46" s="1"/>
      <c r="D46" s="1"/>
      <c r="E46" s="1"/>
      <c r="F46" s="47"/>
      <c r="G46" s="1"/>
      <c r="H46" s="1"/>
      <c r="I46" s="277"/>
      <c r="J46" s="1"/>
      <c r="K46" s="1"/>
      <c r="L46" s="1"/>
      <c r="M46" s="47"/>
      <c r="N46" s="1"/>
      <c r="O46" s="1"/>
      <c r="P46" s="277"/>
      <c r="Q46" s="1"/>
      <c r="R46" s="1"/>
      <c r="S46" s="1"/>
      <c r="T46" s="47"/>
      <c r="U46" s="90"/>
      <c r="V46" s="1"/>
      <c r="W46" s="1"/>
      <c r="X46" s="1"/>
      <c r="Y46" s="1"/>
      <c r="Z46" s="1"/>
      <c r="AA46" s="1"/>
      <c r="AB46" s="238"/>
    </row>
    <row r="47" spans="2:28" ht="15.75" customHeight="1">
      <c r="B47" s="140" t="s">
        <v>217</v>
      </c>
      <c r="C47" s="82"/>
      <c r="D47" s="82"/>
      <c r="E47" s="82"/>
      <c r="F47" s="79"/>
      <c r="G47" s="82"/>
      <c r="I47" s="298" t="s">
        <v>217</v>
      </c>
      <c r="J47" s="184"/>
      <c r="K47" s="184"/>
      <c r="L47" s="184"/>
      <c r="M47" s="178"/>
      <c r="N47" s="185"/>
      <c r="P47" s="303" t="s">
        <v>217</v>
      </c>
      <c r="Q47" s="82"/>
      <c r="R47" s="82"/>
      <c r="S47" s="82"/>
      <c r="T47" s="79"/>
      <c r="U47" s="95"/>
      <c r="W47" s="303" t="s">
        <v>217</v>
      </c>
      <c r="X47" s="79"/>
      <c r="Y47" s="79"/>
      <c r="Z47" s="79"/>
      <c r="AA47" s="79"/>
      <c r="AB47" s="233"/>
    </row>
    <row r="48" spans="2:28" ht="36" customHeight="1">
      <c r="B48" s="70" t="s">
        <v>23</v>
      </c>
      <c r="C48" s="80" t="s">
        <v>24</v>
      </c>
      <c r="D48" s="80" t="s">
        <v>18</v>
      </c>
      <c r="E48" s="80" t="s">
        <v>48</v>
      </c>
      <c r="F48" s="80" t="s">
        <v>29</v>
      </c>
      <c r="G48" s="80" t="s">
        <v>49</v>
      </c>
      <c r="I48" s="80" t="s">
        <v>23</v>
      </c>
      <c r="J48" s="80" t="s">
        <v>24</v>
      </c>
      <c r="K48" s="80" t="s">
        <v>18</v>
      </c>
      <c r="L48" s="80" t="s">
        <v>48</v>
      </c>
      <c r="M48" s="80" t="s">
        <v>29</v>
      </c>
      <c r="N48" s="80" t="s">
        <v>49</v>
      </c>
      <c r="P48" s="80" t="s">
        <v>23</v>
      </c>
      <c r="Q48" s="80" t="s">
        <v>24</v>
      </c>
      <c r="R48" s="80" t="s">
        <v>18</v>
      </c>
      <c r="S48" s="80" t="s">
        <v>48</v>
      </c>
      <c r="T48" s="80" t="s">
        <v>29</v>
      </c>
      <c r="U48" s="87" t="s">
        <v>49</v>
      </c>
      <c r="W48" s="80" t="s">
        <v>23</v>
      </c>
      <c r="X48" s="80" t="s">
        <v>24</v>
      </c>
      <c r="Y48" s="80" t="s">
        <v>18</v>
      </c>
      <c r="Z48" s="80" t="s">
        <v>48</v>
      </c>
      <c r="AA48" s="80" t="s">
        <v>29</v>
      </c>
      <c r="AB48" s="234" t="s">
        <v>49</v>
      </c>
    </row>
    <row r="49" spans="2:32" s="61" customFormat="1" ht="7.5" customHeight="1">
      <c r="B49" s="53"/>
      <c r="C49" s="56"/>
      <c r="D49" s="56"/>
      <c r="E49" s="56"/>
      <c r="F49" s="56"/>
      <c r="G49" s="56"/>
      <c r="H49" s="264"/>
      <c r="I49" s="56"/>
      <c r="J49" s="56"/>
      <c r="K49" s="56"/>
      <c r="L49" s="56"/>
      <c r="M49" s="56"/>
      <c r="N49" s="56"/>
      <c r="O49" s="264"/>
      <c r="P49" s="56"/>
      <c r="Q49" s="56"/>
      <c r="R49" s="56"/>
      <c r="S49" s="56"/>
      <c r="T49" s="56"/>
      <c r="U49" s="88"/>
      <c r="V49" s="264"/>
      <c r="W49" s="56"/>
      <c r="X49" s="56"/>
      <c r="Y49" s="56"/>
      <c r="Z49" s="56"/>
      <c r="AA49" s="56"/>
      <c r="AB49" s="240"/>
      <c r="AD49" s="63"/>
      <c r="AE49" s="63"/>
      <c r="AF49" s="63"/>
    </row>
    <row r="50" spans="2:32" ht="18.75" customHeight="1">
      <c r="B50" s="250" t="s">
        <v>45</v>
      </c>
      <c r="C50" s="260">
        <f>COUNTIFS('1. ALL DATA'!$X$5:$X$128,"PROMOTING LOCAL ECONOMIC GROWTH",'1. ALL DATA'!$H$5:$H$128,"Fully Achieved")</f>
        <v>0</v>
      </c>
      <c r="D50" s="261">
        <f>C50/C64</f>
        <v>0</v>
      </c>
      <c r="E50" s="457">
        <f>D50+D51</f>
        <v>0.7857142857142857</v>
      </c>
      <c r="F50" s="261">
        <f>C50/C65</f>
        <v>0</v>
      </c>
      <c r="G50" s="454">
        <f>F50+F51</f>
        <v>0.91666666666666663</v>
      </c>
      <c r="I50" s="294" t="s">
        <v>45</v>
      </c>
      <c r="J50" s="260">
        <f>COUNTIFS('1. ALL DATA'!$X$5:$X$128,"PROMOTING LOCAL ECONOMIC GROWTH",'1. ALL DATA'!$M$5:$M$128,"Fully Achieved")</f>
        <v>0</v>
      </c>
      <c r="K50" s="261">
        <f>J50/J64</f>
        <v>0</v>
      </c>
      <c r="L50" s="457">
        <f>K50+K51</f>
        <v>0</v>
      </c>
      <c r="M50" s="261" t="e">
        <f>J50/J65</f>
        <v>#DIV/0!</v>
      </c>
      <c r="N50" s="454" t="e">
        <f>M50+M51</f>
        <v>#DIV/0!</v>
      </c>
      <c r="P50" s="299" t="s">
        <v>45</v>
      </c>
      <c r="Q50" s="260">
        <f>COUNTIFS('1. ALL DATA'!$X$5:$X$128,"PROMOTING LOCAL ECONOMIC GROWTH",'1. ALL DATA'!$R$5:$R$128,"Fully Achieved")</f>
        <v>0</v>
      </c>
      <c r="R50" s="261">
        <f>Q50/Q64</f>
        <v>0</v>
      </c>
      <c r="S50" s="457">
        <f>R50+R51</f>
        <v>0</v>
      </c>
      <c r="T50" s="261" t="e">
        <f>Q50/Q65</f>
        <v>#DIV/0!</v>
      </c>
      <c r="U50" s="454" t="e">
        <f>T50+T51</f>
        <v>#DIV/0!</v>
      </c>
      <c r="W50" s="294" t="s">
        <v>40</v>
      </c>
      <c r="X50" s="262">
        <f>COUNTIFS('1. ALL DATA'!$X$5:$X$128,"PROMOTING LOCAL ECONOMIC GROWTH",'1. ALL DATA'!$V$5:$V$128,"Fully Achieved")</f>
        <v>0</v>
      </c>
      <c r="Y50" s="261">
        <f>X50/$X$64</f>
        <v>0</v>
      </c>
      <c r="Z50" s="457">
        <f>Y50+Y51</f>
        <v>0</v>
      </c>
      <c r="AA50" s="261" t="e">
        <f>X50/$X$65</f>
        <v>#DIV/0!</v>
      </c>
      <c r="AB50" s="454" t="e">
        <f>AA50+AA51</f>
        <v>#DIV/0!</v>
      </c>
    </row>
    <row r="51" spans="2:32" ht="18.75" customHeight="1">
      <c r="B51" s="250" t="s">
        <v>41</v>
      </c>
      <c r="C51" s="260">
        <f>COUNTIFS('1. ALL DATA'!$X$5:$X$128,"PROMOTING LOCAL ECONOMIC GROWTH",'1. ALL DATA'!$H$5:$H$128,"On track to be achieved")</f>
        <v>11</v>
      </c>
      <c r="D51" s="261">
        <f>C51/C64</f>
        <v>0.7857142857142857</v>
      </c>
      <c r="E51" s="457"/>
      <c r="F51" s="261">
        <f>C51/C65</f>
        <v>0.91666666666666663</v>
      </c>
      <c r="G51" s="454"/>
      <c r="I51" s="294" t="s">
        <v>41</v>
      </c>
      <c r="J51" s="260">
        <f>COUNTIFS('1. ALL DATA'!$X$5:$X$128,"PROMOTING LOCAL ECONOMIC GROWTH",'1. ALL DATA'!$M$5:$M$128,"On track to be achieved")</f>
        <v>0</v>
      </c>
      <c r="K51" s="261">
        <f>J51/J64</f>
        <v>0</v>
      </c>
      <c r="L51" s="457"/>
      <c r="M51" s="261" t="e">
        <f>J51/J65</f>
        <v>#DIV/0!</v>
      </c>
      <c r="N51" s="454"/>
      <c r="P51" s="299" t="s">
        <v>41</v>
      </c>
      <c r="Q51" s="260">
        <f>COUNTIFS('1. ALL DATA'!$X$5:$X$128,"PROMOTING LOCAL ECONOMIC GROWTH",'1. ALL DATA'!$R$5:$R$128,"On track to be achieved")</f>
        <v>0</v>
      </c>
      <c r="R51" s="261">
        <f>Q51/Q64</f>
        <v>0</v>
      </c>
      <c r="S51" s="457"/>
      <c r="T51" s="261" t="e">
        <f>Q51/Q65</f>
        <v>#DIV/0!</v>
      </c>
      <c r="U51" s="454"/>
      <c r="W51" s="294" t="s">
        <v>82</v>
      </c>
      <c r="X51" s="262">
        <f>COUNTIFS('1. ALL DATA'!$X$5:$X$128,"PROMOTING LOCAL ECONOMIC GROWTH",'1. ALL DATA'!$V$5:$V$128,"Numerical Outturn Within 5% Tolerance")</f>
        <v>0</v>
      </c>
      <c r="Y51" s="261">
        <f>X51/$X$64</f>
        <v>0</v>
      </c>
      <c r="Z51" s="457"/>
      <c r="AA51" s="261" t="e">
        <f>X51/$X$65</f>
        <v>#DIV/0!</v>
      </c>
      <c r="AB51" s="454"/>
    </row>
    <row r="52" spans="2:32" s="61" customFormat="1" ht="6.75" customHeight="1">
      <c r="B52" s="53"/>
      <c r="C52" s="263"/>
      <c r="D52" s="195"/>
      <c r="E52" s="195"/>
      <c r="F52" s="195"/>
      <c r="G52" s="54"/>
      <c r="H52" s="264"/>
      <c r="I52" s="295"/>
      <c r="J52" s="263"/>
      <c r="K52" s="195"/>
      <c r="L52" s="195"/>
      <c r="M52" s="195"/>
      <c r="N52" s="54"/>
      <c r="O52" s="264"/>
      <c r="P52" s="300"/>
      <c r="Q52" s="263"/>
      <c r="R52" s="195"/>
      <c r="S52" s="195"/>
      <c r="T52" s="195"/>
      <c r="U52" s="54"/>
      <c r="V52" s="264"/>
      <c r="W52" s="307"/>
      <c r="X52" s="56"/>
      <c r="Y52" s="195"/>
      <c r="Z52" s="195"/>
      <c r="AA52" s="195"/>
      <c r="AB52" s="54"/>
      <c r="AD52" s="63"/>
      <c r="AE52" s="63"/>
      <c r="AF52" s="63"/>
    </row>
    <row r="53" spans="2:32" ht="19.5" customHeight="1">
      <c r="B53" s="455" t="s">
        <v>26</v>
      </c>
      <c r="C53" s="456">
        <f>COUNTIFS('1. ALL DATA'!$X$5:$X$128,"PROMOTING LOCAL ECONOMIC GROWTH",'1. ALL DATA'!$H$5:$H$128,"In danger of falling behind target")</f>
        <v>0</v>
      </c>
      <c r="D53" s="457">
        <f>C53/C64</f>
        <v>0</v>
      </c>
      <c r="E53" s="457">
        <f>D53</f>
        <v>0</v>
      </c>
      <c r="F53" s="457">
        <f>C53/C65</f>
        <v>0</v>
      </c>
      <c r="G53" s="459">
        <f>F53</f>
        <v>0</v>
      </c>
      <c r="I53" s="455" t="s">
        <v>26</v>
      </c>
      <c r="J53" s="456">
        <f>COUNTIFS('1. ALL DATA'!$X$5:$X$128,"PROMOTING LOCAL ECONOMIC GROWTH",'1. ALL DATA'!$M$5:$M$128,"In danger of falling behind target")</f>
        <v>0</v>
      </c>
      <c r="K53" s="457">
        <f>J53/J64</f>
        <v>0</v>
      </c>
      <c r="L53" s="457">
        <f>K53</f>
        <v>0</v>
      </c>
      <c r="M53" s="457" t="e">
        <f>J53/J65</f>
        <v>#DIV/0!</v>
      </c>
      <c r="N53" s="459" t="e">
        <f>M53</f>
        <v>#DIV/0!</v>
      </c>
      <c r="P53" s="455" t="s">
        <v>26</v>
      </c>
      <c r="Q53" s="456">
        <f>COUNTIFS('1. ALL DATA'!$X$5:$X$128,"PROMOTING LOCAL ECONOMIC GROWTH",'1. ALL DATA'!$R$5:$R$128,"In danger of falling behind target")</f>
        <v>0</v>
      </c>
      <c r="R53" s="457">
        <f>Q53/Q64</f>
        <v>0</v>
      </c>
      <c r="S53" s="457">
        <f>R53</f>
        <v>0</v>
      </c>
      <c r="T53" s="457" t="e">
        <f>Q53/Q65</f>
        <v>#DIV/0!</v>
      </c>
      <c r="U53" s="459" t="e">
        <f>T53</f>
        <v>#DIV/0!</v>
      </c>
      <c r="W53" s="296" t="s">
        <v>83</v>
      </c>
      <c r="X53" s="262">
        <f>COUNTIFS('1. ALL DATA'!$X$5:$X$128,"PROMOTING LOCAL ECONOMIC GROWTH",'1. ALL DATA'!$V$5:$V$128,"Numerical Outturn Within 10% Tolerance")</f>
        <v>0</v>
      </c>
      <c r="Y53" s="261">
        <f>X53/$X$64</f>
        <v>0</v>
      </c>
      <c r="Z53" s="460">
        <f>SUM(Y53:Y55)</f>
        <v>0</v>
      </c>
      <c r="AA53" s="266" t="e">
        <f>X53/$X$65</f>
        <v>#DIV/0!</v>
      </c>
      <c r="AB53" s="459" t="e">
        <f>SUM(AA53:AA55)</f>
        <v>#DIV/0!</v>
      </c>
    </row>
    <row r="54" spans="2:32" ht="19.5" customHeight="1">
      <c r="B54" s="455"/>
      <c r="C54" s="456"/>
      <c r="D54" s="457"/>
      <c r="E54" s="457"/>
      <c r="F54" s="457"/>
      <c r="G54" s="459"/>
      <c r="I54" s="455"/>
      <c r="J54" s="456"/>
      <c r="K54" s="457"/>
      <c r="L54" s="457"/>
      <c r="M54" s="457"/>
      <c r="N54" s="459"/>
      <c r="P54" s="455"/>
      <c r="Q54" s="456"/>
      <c r="R54" s="457"/>
      <c r="S54" s="457"/>
      <c r="T54" s="457"/>
      <c r="U54" s="459"/>
      <c r="W54" s="296" t="s">
        <v>84</v>
      </c>
      <c r="X54" s="262">
        <f>COUNTIFS('1. ALL DATA'!$X$5:$X$128,"PROMOTING LOCAL ECONOMIC GROWTH",'1. ALL DATA'!$V$5:$V$128,"Target Partially Met")</f>
        <v>0</v>
      </c>
      <c r="Y54" s="261">
        <f>X54/$X$64</f>
        <v>0</v>
      </c>
      <c r="Z54" s="461"/>
      <c r="AA54" s="266" t="e">
        <f>X54/$X$65</f>
        <v>#DIV/0!</v>
      </c>
      <c r="AB54" s="459"/>
    </row>
    <row r="55" spans="2:32" ht="19.5" customHeight="1">
      <c r="B55" s="455"/>
      <c r="C55" s="456"/>
      <c r="D55" s="457"/>
      <c r="E55" s="457"/>
      <c r="F55" s="457"/>
      <c r="G55" s="459"/>
      <c r="I55" s="455"/>
      <c r="J55" s="456"/>
      <c r="K55" s="457"/>
      <c r="L55" s="457"/>
      <c r="M55" s="457"/>
      <c r="N55" s="459"/>
      <c r="P55" s="455"/>
      <c r="Q55" s="456"/>
      <c r="R55" s="457"/>
      <c r="S55" s="457"/>
      <c r="T55" s="457"/>
      <c r="U55" s="459"/>
      <c r="W55" s="296" t="s">
        <v>86</v>
      </c>
      <c r="X55" s="262">
        <f>COUNTIFS('1. ALL DATA'!$X$5:$X$128,"PROMOTING LOCAL ECONOMIC GROWTH",'1. ALL DATA'!$V$5:$V$128,"Completion Date Within Reasonable Tolerance")</f>
        <v>0</v>
      </c>
      <c r="Y55" s="261">
        <f>X55/$X$64</f>
        <v>0</v>
      </c>
      <c r="Z55" s="462"/>
      <c r="AA55" s="266" t="e">
        <f>X55/$X$65</f>
        <v>#DIV/0!</v>
      </c>
      <c r="AB55" s="459"/>
    </row>
    <row r="56" spans="2:32" s="61" customFormat="1" ht="6" customHeight="1">
      <c r="B56" s="170"/>
      <c r="C56" s="56"/>
      <c r="D56" s="195"/>
      <c r="E56" s="195"/>
      <c r="F56" s="195"/>
      <c r="G56" s="172"/>
      <c r="H56" s="264"/>
      <c r="I56" s="297"/>
      <c r="J56" s="56"/>
      <c r="K56" s="195"/>
      <c r="L56" s="195"/>
      <c r="M56" s="195"/>
      <c r="N56" s="172"/>
      <c r="O56" s="264"/>
      <c r="P56" s="302"/>
      <c r="Q56" s="56"/>
      <c r="R56" s="195"/>
      <c r="S56" s="195"/>
      <c r="T56" s="195"/>
      <c r="U56" s="172"/>
      <c r="V56" s="264"/>
      <c r="W56" s="307"/>
      <c r="X56" s="56"/>
      <c r="Y56" s="195"/>
      <c r="Z56" s="195"/>
      <c r="AA56" s="195"/>
      <c r="AB56" s="172"/>
      <c r="AD56" s="63"/>
      <c r="AE56" s="63"/>
      <c r="AF56" s="63"/>
    </row>
    <row r="57" spans="2:32" ht="22.5" customHeight="1">
      <c r="B57" s="338" t="s">
        <v>42</v>
      </c>
      <c r="C57" s="260">
        <f>COUNTIFS('1. ALL DATA'!$X$5:$X$128,"PROMOTING LOCAL ECONOMIC GROWTH",'1. ALL DATA'!$H$5:$H$128,"Completed behind schedule")</f>
        <v>0</v>
      </c>
      <c r="D57" s="261">
        <f>C57/C64</f>
        <v>0</v>
      </c>
      <c r="E57" s="457">
        <f>D57+D58</f>
        <v>7.1428571428571425E-2</v>
      </c>
      <c r="F57" s="261">
        <f>C57/C65</f>
        <v>0</v>
      </c>
      <c r="G57" s="458">
        <f>F57+F58</f>
        <v>8.3333333333333329E-2</v>
      </c>
      <c r="I57" s="339" t="s">
        <v>42</v>
      </c>
      <c r="J57" s="260">
        <f>COUNTIFS('1. ALL DATA'!$X$5:$X$128,"PROMOTING LOCAL ECONOMIC GROWTH",'1. ALL DATA'!$M$5:$M$128,"Completed behind schedule")</f>
        <v>0</v>
      </c>
      <c r="K57" s="261">
        <f>J57/J64</f>
        <v>0</v>
      </c>
      <c r="L57" s="457">
        <f>K57+K58</f>
        <v>0</v>
      </c>
      <c r="M57" s="261" t="e">
        <f>J57/J65</f>
        <v>#DIV/0!</v>
      </c>
      <c r="N57" s="458" t="e">
        <f>M57+M58</f>
        <v>#DIV/0!</v>
      </c>
      <c r="P57" s="340" t="s">
        <v>42</v>
      </c>
      <c r="Q57" s="260">
        <f>COUNTIFS('1. ALL DATA'!$X$5:$X$128,"PROMOTING LOCAL ECONOMIC GROWTH",'1. ALL DATA'!$R$5:$R$128,"Completed behind schedule")</f>
        <v>0</v>
      </c>
      <c r="R57" s="261">
        <f>Q57/Q64</f>
        <v>0</v>
      </c>
      <c r="S57" s="457">
        <f>R57+R58</f>
        <v>0</v>
      </c>
      <c r="T57" s="261" t="e">
        <f>Q57/Q65</f>
        <v>#DIV/0!</v>
      </c>
      <c r="U57" s="458" t="e">
        <f>T57+T58</f>
        <v>#DIV/0!</v>
      </c>
      <c r="W57" s="339" t="s">
        <v>85</v>
      </c>
      <c r="X57" s="267">
        <f>COUNTIFS('1. ALL DATA'!$X$5:$X$128,"PROMOTING LOCAL ECONOMIC GROWTH",'1. ALL DATA'!$V$5:$V$128,"Completed Significantly After Target Deadline")</f>
        <v>0</v>
      </c>
      <c r="Y57" s="261">
        <f>X57/$X$64</f>
        <v>0</v>
      </c>
      <c r="Z57" s="457">
        <f>Y57+Y58</f>
        <v>0</v>
      </c>
      <c r="AA57" s="261" t="e">
        <f>X57/$X$65</f>
        <v>#DIV/0!</v>
      </c>
      <c r="AB57" s="458" t="e">
        <f>AA57+AA58</f>
        <v>#DIV/0!</v>
      </c>
    </row>
    <row r="58" spans="2:32" ht="22.5" customHeight="1">
      <c r="B58" s="338" t="s">
        <v>27</v>
      </c>
      <c r="C58" s="260">
        <f>COUNTIFS('1. ALL DATA'!$X$5:$X$128,"PROMOTING LOCAL ECONOMIC GROWTH",'1. ALL DATA'!$H$5:$H$128,"Off target")</f>
        <v>1</v>
      </c>
      <c r="D58" s="261">
        <f>C58/C64</f>
        <v>7.1428571428571425E-2</v>
      </c>
      <c r="E58" s="457"/>
      <c r="F58" s="261">
        <f>C58/C65</f>
        <v>8.3333333333333329E-2</v>
      </c>
      <c r="G58" s="458"/>
      <c r="I58" s="339" t="s">
        <v>27</v>
      </c>
      <c r="J58" s="260">
        <f>COUNTIFS('1. ALL DATA'!$X$5:$X$128,"PROMOTING LOCAL ECONOMIC GROWTH",'1. ALL DATA'!$M$5:$M$128,"Off target")</f>
        <v>0</v>
      </c>
      <c r="K58" s="261">
        <f>J58/J64</f>
        <v>0</v>
      </c>
      <c r="L58" s="457"/>
      <c r="M58" s="261" t="e">
        <f>J58/J65</f>
        <v>#DIV/0!</v>
      </c>
      <c r="N58" s="458"/>
      <c r="P58" s="340" t="s">
        <v>27</v>
      </c>
      <c r="Q58" s="260">
        <f>COUNTIFS('1. ALL DATA'!$X$5:$X$128,"PROMOTING LOCAL ECONOMIC GROWTH",'1. ALL DATA'!$R$5:$R$128,"Off target")</f>
        <v>0</v>
      </c>
      <c r="R58" s="261">
        <f>Q58/Q64</f>
        <v>0</v>
      </c>
      <c r="S58" s="457"/>
      <c r="T58" s="261" t="e">
        <f>Q58/Q65</f>
        <v>#DIV/0!</v>
      </c>
      <c r="U58" s="458"/>
      <c r="W58" s="339" t="s">
        <v>27</v>
      </c>
      <c r="X58" s="267">
        <f>COUNTIFS('1. ALL DATA'!$X$5:$X$128,"PROMOTING LOCAL ECONOMIC GROWTH",'1. ALL DATA'!$V$5:$V$128,"Off Target")</f>
        <v>0</v>
      </c>
      <c r="Y58" s="261">
        <f>X58/$X$64</f>
        <v>0</v>
      </c>
      <c r="Z58" s="457"/>
      <c r="AA58" s="261" t="e">
        <f>X58/$X$65</f>
        <v>#DIV/0!</v>
      </c>
      <c r="AB58" s="458"/>
    </row>
    <row r="59" spans="2:32" s="61" customFormat="1" ht="6.75" customHeight="1">
      <c r="B59" s="53"/>
      <c r="C59" s="263"/>
      <c r="D59" s="195"/>
      <c r="E59" s="195"/>
      <c r="F59" s="195"/>
      <c r="G59" s="92"/>
      <c r="H59" s="264"/>
      <c r="I59" s="56"/>
      <c r="J59" s="263"/>
      <c r="K59" s="195"/>
      <c r="L59" s="195"/>
      <c r="M59" s="195"/>
      <c r="N59" s="92"/>
      <c r="O59" s="264"/>
      <c r="P59" s="56"/>
      <c r="Q59" s="263"/>
      <c r="R59" s="195"/>
      <c r="S59" s="195"/>
      <c r="T59" s="195"/>
      <c r="U59" s="92"/>
      <c r="V59" s="264"/>
      <c r="W59" s="278"/>
      <c r="X59" s="278"/>
      <c r="Y59" s="279"/>
      <c r="Z59" s="279"/>
      <c r="AA59" s="280"/>
      <c r="AB59" s="241"/>
      <c r="AD59" s="63"/>
      <c r="AE59" s="63"/>
      <c r="AF59" s="63"/>
    </row>
    <row r="60" spans="2:32" ht="15.75" customHeight="1">
      <c r="B60" s="48" t="s">
        <v>1</v>
      </c>
      <c r="C60" s="272">
        <f>COUNTIFS('1. ALL DATA'!$X$5:$X$128,"PROMOTING LOCAL ECONOMIC GROWTH",'1. ALL DATA'!$H$5:$H$128,"Not yet due")</f>
        <v>2</v>
      </c>
      <c r="D60" s="255">
        <f>C60/C64</f>
        <v>0.14285714285714285</v>
      </c>
      <c r="E60" s="255">
        <f>D60</f>
        <v>0.14285714285714285</v>
      </c>
      <c r="F60" s="51"/>
      <c r="G60" s="47"/>
      <c r="I60" s="287" t="s">
        <v>1</v>
      </c>
      <c r="J60" s="272">
        <f>COUNTIFS('1. ALL DATA'!$X$5:$X$128,"PROMOTING LOCAL ECONOMIC GROWTH",'1. ALL DATA'!$M$5:$M$128,"Not yet due")</f>
        <v>0</v>
      </c>
      <c r="K60" s="255">
        <f>J60/J64</f>
        <v>0</v>
      </c>
      <c r="L60" s="255">
        <f>K60</f>
        <v>0</v>
      </c>
      <c r="M60" s="51"/>
      <c r="N60" s="47"/>
      <c r="P60" s="287" t="s">
        <v>1</v>
      </c>
      <c r="Q60" s="272">
        <f>COUNTIFS('1. ALL DATA'!$X$5:$X$128,"PROMOTING LOCAL ECONOMIC GROWTH",'1. ALL DATA'!$R$5:$R$128,"Not yet due")</f>
        <v>0</v>
      </c>
      <c r="R60" s="255">
        <f>Q60/Q64</f>
        <v>0</v>
      </c>
      <c r="S60" s="255">
        <f>R60</f>
        <v>0</v>
      </c>
      <c r="T60" s="51"/>
      <c r="U60" s="93"/>
      <c r="W60" s="308" t="s">
        <v>1</v>
      </c>
      <c r="X60" s="267">
        <f>COUNTIFS('1. ALL DATA'!$X$5:$X$128,"PROMOTING LOCAL ECONOMIC GROWTH",'1. ALL DATA'!$V$5:$V$128,"not yet due")</f>
        <v>0</v>
      </c>
      <c r="Y60" s="255">
        <f>X60/$X$64</f>
        <v>0</v>
      </c>
      <c r="Z60" s="255">
        <f>Y60</f>
        <v>0</v>
      </c>
      <c r="AA60" s="51"/>
      <c r="AB60" s="238"/>
    </row>
    <row r="61" spans="2:32" ht="15.75" customHeight="1">
      <c r="B61" s="48" t="s">
        <v>46</v>
      </c>
      <c r="C61" s="272">
        <f>COUNTIFS('1. ALL DATA'!$X$5:$X$128,"PROMOTING LOCAL ECONOMIC GROWTH",'1. ALL DATA'!$H$5:$H$128,"Update not provided")</f>
        <v>0</v>
      </c>
      <c r="D61" s="255">
        <f>C61/C64</f>
        <v>0</v>
      </c>
      <c r="E61" s="255">
        <f>D61</f>
        <v>0</v>
      </c>
      <c r="F61" s="51"/>
      <c r="G61" s="98"/>
      <c r="I61" s="287" t="s">
        <v>46</v>
      </c>
      <c r="J61" s="272">
        <f>COUNTIFS('1. ALL DATA'!$X$5:$X$128,"PROMOTING LOCAL ECONOMIC GROWTH",'1. ALL DATA'!$M$5:$M$128,"Update not provided")</f>
        <v>14</v>
      </c>
      <c r="K61" s="255">
        <f>J61/J64</f>
        <v>1</v>
      </c>
      <c r="L61" s="255">
        <f>K61</f>
        <v>1</v>
      </c>
      <c r="M61" s="51"/>
      <c r="N61" s="98"/>
      <c r="P61" s="287" t="s">
        <v>46</v>
      </c>
      <c r="Q61" s="272">
        <f>COUNTIFS('1. ALL DATA'!$X$5:$X$128,"PROMOTING LOCAL ECONOMIC GROWTH",'1. ALL DATA'!$R$5:$R$128,"Update not provided")</f>
        <v>14</v>
      </c>
      <c r="R61" s="255">
        <f>Q61/Q64</f>
        <v>1</v>
      </c>
      <c r="S61" s="255">
        <f>R61</f>
        <v>1</v>
      </c>
      <c r="T61" s="51"/>
      <c r="U61" s="94"/>
      <c r="W61" s="309" t="s">
        <v>46</v>
      </c>
      <c r="X61" s="267">
        <f>COUNTIFS('1. ALL DATA'!$X$5:$X$128,"PROMOTING LOCAL ECONOMIC GROWTH",'1. ALL DATA'!$V$5:$V$128,"update not provided")</f>
        <v>14</v>
      </c>
      <c r="Y61" s="255">
        <f>X61/$X$64</f>
        <v>1</v>
      </c>
      <c r="Z61" s="255">
        <f>Y61</f>
        <v>1</v>
      </c>
      <c r="AA61" s="51"/>
    </row>
    <row r="62" spans="2:32" ht="15.75" customHeight="1">
      <c r="B62" s="49" t="s">
        <v>22</v>
      </c>
      <c r="C62" s="272">
        <f>COUNTIFS('1. ALL DATA'!$X$5:$X$128,"PROMOTING LOCAL ECONOMIC GROWTH",'1. ALL DATA'!$H$5:$H$128,"Deferred")</f>
        <v>0</v>
      </c>
      <c r="D62" s="256">
        <f>C62/C64</f>
        <v>0</v>
      </c>
      <c r="E62" s="256">
        <f>D62</f>
        <v>0</v>
      </c>
      <c r="F62" s="46"/>
      <c r="G62" s="47"/>
      <c r="I62" s="288" t="s">
        <v>22</v>
      </c>
      <c r="J62" s="272">
        <f>COUNTIFS('1. ALL DATA'!$X$5:$X$128,"PROMOTING LOCAL ECONOMIC GROWTH",'1. ALL DATA'!$M$5:$M$128,"Deferred")</f>
        <v>0</v>
      </c>
      <c r="K62" s="256">
        <f>J62/J64</f>
        <v>0</v>
      </c>
      <c r="L62" s="256">
        <f>K62</f>
        <v>0</v>
      </c>
      <c r="M62" s="46"/>
      <c r="N62" s="47"/>
      <c r="P62" s="288" t="s">
        <v>22</v>
      </c>
      <c r="Q62" s="272">
        <f>COUNTIFS('1. ALL DATA'!$X$5:$X$128,"PROMOTING LOCAL ECONOMIC GROWTH",'1. ALL DATA'!$R$5:$R$128,"Deferred")</f>
        <v>0</v>
      </c>
      <c r="R62" s="256">
        <f>Q62/Q64</f>
        <v>0</v>
      </c>
      <c r="S62" s="256">
        <f>R62</f>
        <v>0</v>
      </c>
      <c r="T62" s="46"/>
      <c r="U62" s="93"/>
      <c r="W62" s="310" t="s">
        <v>22</v>
      </c>
      <c r="X62" s="267">
        <f>COUNTIFS('1. ALL DATA'!$X$5:$X$128,"PROMOTING LOCAL ECONOMIC GROWTH",'1. ALL DATA'!$V$5:$V$128,"Deferred")</f>
        <v>0</v>
      </c>
      <c r="Y62" s="256">
        <f>X62/$X$64</f>
        <v>0</v>
      </c>
      <c r="Z62" s="256">
        <f>Y62</f>
        <v>0</v>
      </c>
      <c r="AA62" s="46"/>
      <c r="AB62" s="239" t="s">
        <v>62</v>
      </c>
    </row>
    <row r="63" spans="2:32" ht="15.75" customHeight="1">
      <c r="B63" s="49" t="s">
        <v>28</v>
      </c>
      <c r="C63" s="272">
        <f>COUNTIFS('1. ALL DATA'!$X$5:$X$128,"PROMOTING LOCAL ECONOMIC GROWTH",'1. ALL DATA'!$H$5:$H$128,"Deleted")</f>
        <v>0</v>
      </c>
      <c r="D63" s="256">
        <f>C63/C64</f>
        <v>0</v>
      </c>
      <c r="E63" s="256">
        <f>D63</f>
        <v>0</v>
      </c>
      <c r="F63" s="46"/>
      <c r="G63" s="239" t="s">
        <v>62</v>
      </c>
      <c r="I63" s="288" t="s">
        <v>28</v>
      </c>
      <c r="J63" s="272">
        <f>COUNTIFS('1. ALL DATA'!$X$5:$X$128,"PROMOTING LOCAL ECONOMIC GROWTH",'1. ALL DATA'!$M$5:$M$128,"Deleted")</f>
        <v>0</v>
      </c>
      <c r="K63" s="256">
        <f>J63/J64</f>
        <v>0</v>
      </c>
      <c r="L63" s="256">
        <f>K63</f>
        <v>0</v>
      </c>
      <c r="M63" s="46"/>
      <c r="N63" s="239" t="s">
        <v>62</v>
      </c>
      <c r="P63" s="288" t="s">
        <v>28</v>
      </c>
      <c r="Q63" s="272">
        <f>COUNTIFS('1. ALL DATA'!$X$5:$X$128,"PROMOTING LOCAL ECONOMIC GROWTH",'1. ALL DATA'!$R$5:$R$128,"Deleted")</f>
        <v>0</v>
      </c>
      <c r="R63" s="256">
        <f>Q63/Q64</f>
        <v>0</v>
      </c>
      <c r="S63" s="256">
        <f>R63</f>
        <v>0</v>
      </c>
      <c r="T63" s="46"/>
      <c r="U63" s="239" t="s">
        <v>62</v>
      </c>
      <c r="W63" s="310" t="s">
        <v>28</v>
      </c>
      <c r="X63" s="267">
        <f>COUNTIFS('1. ALL DATA'!$X$5:$X$128,"PROMOTING LOCAL ECONOMIC GROWTH",'1. ALL DATA'!$V$5:$V$128,"Deleted")</f>
        <v>0</v>
      </c>
      <c r="Y63" s="256">
        <f>X63/$X$64</f>
        <v>0</v>
      </c>
      <c r="Z63" s="256">
        <f>Y63</f>
        <v>0</v>
      </c>
      <c r="AA63" s="46"/>
      <c r="AB63" s="239"/>
    </row>
    <row r="64" spans="2:32" ht="15.75" customHeight="1">
      <c r="B64" s="50" t="s">
        <v>30</v>
      </c>
      <c r="C64" s="274">
        <f>SUM(C50:C63)</f>
        <v>14</v>
      </c>
      <c r="D64" s="46"/>
      <c r="E64" s="46"/>
      <c r="F64" s="47"/>
      <c r="G64" s="47"/>
      <c r="I64" s="289" t="s">
        <v>30</v>
      </c>
      <c r="J64" s="274">
        <f>SUM(J50:J63)</f>
        <v>14</v>
      </c>
      <c r="K64" s="46"/>
      <c r="L64" s="46"/>
      <c r="M64" s="47"/>
      <c r="N64" s="47"/>
      <c r="P64" s="289" t="s">
        <v>30</v>
      </c>
      <c r="Q64" s="274">
        <f>SUM(Q50:Q63)</f>
        <v>14</v>
      </c>
      <c r="R64" s="46"/>
      <c r="S64" s="46"/>
      <c r="T64" s="47"/>
      <c r="U64" s="93"/>
      <c r="W64" s="311" t="s">
        <v>30</v>
      </c>
      <c r="X64" s="275">
        <f>SUM(X50:X63)</f>
        <v>14</v>
      </c>
      <c r="Y64" s="46"/>
      <c r="Z64" s="46"/>
      <c r="AA64" s="47"/>
      <c r="AB64" s="238"/>
    </row>
    <row r="65" spans="2:28" ht="15.75" customHeight="1">
      <c r="B65" s="50" t="s">
        <v>31</v>
      </c>
      <c r="C65" s="274">
        <f>C64-C63-C62-C61-C60</f>
        <v>12</v>
      </c>
      <c r="D65" s="47"/>
      <c r="E65" s="47"/>
      <c r="F65" s="47"/>
      <c r="G65" s="47"/>
      <c r="I65" s="289" t="s">
        <v>31</v>
      </c>
      <c r="J65" s="274">
        <f>J64-J63-J62-J61-J60</f>
        <v>0</v>
      </c>
      <c r="K65" s="47"/>
      <c r="L65" s="47"/>
      <c r="M65" s="47"/>
      <c r="N65" s="47"/>
      <c r="P65" s="289" t="s">
        <v>31</v>
      </c>
      <c r="Q65" s="274">
        <f>Q64-Q63-Q62-Q61-Q60</f>
        <v>0</v>
      </c>
      <c r="R65" s="47"/>
      <c r="S65" s="47"/>
      <c r="T65" s="47"/>
      <c r="U65" s="93"/>
      <c r="W65" s="311" t="s">
        <v>31</v>
      </c>
      <c r="X65" s="275">
        <f>X64-X63-X62-X61-X60</f>
        <v>0</v>
      </c>
      <c r="Y65" s="47"/>
      <c r="Z65" s="47"/>
      <c r="AA65" s="47"/>
      <c r="AB65" s="238"/>
    </row>
    <row r="66" spans="2:28" ht="15.75" customHeight="1">
      <c r="X66" s="281"/>
    </row>
    <row r="67" spans="2:28" ht="15.75" customHeight="1">
      <c r="X67" s="281"/>
    </row>
    <row r="68" spans="2:28" ht="15.75" customHeight="1">
      <c r="X68" s="281"/>
    </row>
    <row r="69" spans="2:28" ht="15.75" customHeight="1">
      <c r="B69" s="163" t="s">
        <v>218</v>
      </c>
      <c r="C69" s="82"/>
      <c r="D69" s="82"/>
      <c r="E69" s="82"/>
      <c r="F69" s="79"/>
      <c r="G69" s="82"/>
      <c r="I69" s="298" t="s">
        <v>218</v>
      </c>
      <c r="J69" s="184"/>
      <c r="K69" s="184"/>
      <c r="L69" s="184"/>
      <c r="M69" s="178"/>
      <c r="N69" s="185"/>
      <c r="P69" s="303" t="s">
        <v>218</v>
      </c>
      <c r="Q69" s="82"/>
      <c r="R69" s="82"/>
      <c r="S69" s="82"/>
      <c r="T69" s="79"/>
      <c r="U69" s="95"/>
      <c r="W69" s="276" t="s">
        <v>218</v>
      </c>
      <c r="X69" s="282"/>
      <c r="Y69" s="79"/>
      <c r="Z69" s="79"/>
      <c r="AA69" s="79"/>
      <c r="AB69" s="233"/>
    </row>
    <row r="70" spans="2:28" ht="41.25" customHeight="1">
      <c r="B70" s="70" t="s">
        <v>23</v>
      </c>
      <c r="C70" s="80" t="s">
        <v>24</v>
      </c>
      <c r="D70" s="80" t="s">
        <v>18</v>
      </c>
      <c r="E70" s="80" t="s">
        <v>48</v>
      </c>
      <c r="F70" s="80" t="s">
        <v>29</v>
      </c>
      <c r="G70" s="80" t="s">
        <v>49</v>
      </c>
      <c r="I70" s="80" t="s">
        <v>23</v>
      </c>
      <c r="J70" s="80" t="s">
        <v>24</v>
      </c>
      <c r="K70" s="80" t="s">
        <v>18</v>
      </c>
      <c r="L70" s="80" t="s">
        <v>48</v>
      </c>
      <c r="M70" s="80" t="s">
        <v>29</v>
      </c>
      <c r="N70" s="80" t="s">
        <v>49</v>
      </c>
      <c r="P70" s="80" t="s">
        <v>23</v>
      </c>
      <c r="Q70" s="80" t="s">
        <v>24</v>
      </c>
      <c r="R70" s="80" t="s">
        <v>18</v>
      </c>
      <c r="S70" s="80" t="s">
        <v>48</v>
      </c>
      <c r="T70" s="80" t="s">
        <v>29</v>
      </c>
      <c r="U70" s="87" t="s">
        <v>49</v>
      </c>
      <c r="W70" s="80" t="s">
        <v>23</v>
      </c>
      <c r="X70" s="80" t="s">
        <v>24</v>
      </c>
      <c r="Y70" s="80" t="s">
        <v>18</v>
      </c>
      <c r="Z70" s="80" t="s">
        <v>48</v>
      </c>
      <c r="AA70" s="80" t="s">
        <v>29</v>
      </c>
      <c r="AB70" s="234" t="s">
        <v>49</v>
      </c>
    </row>
    <row r="71" spans="2:28" ht="6.75" customHeight="1">
      <c r="B71" s="53"/>
      <c r="C71" s="56"/>
      <c r="D71" s="56"/>
      <c r="E71" s="56"/>
      <c r="F71" s="56"/>
      <c r="G71" s="56"/>
      <c r="I71" s="56"/>
      <c r="J71" s="56"/>
      <c r="K71" s="56"/>
      <c r="L71" s="56"/>
      <c r="M71" s="56"/>
      <c r="N71" s="56"/>
      <c r="P71" s="56"/>
      <c r="Q71" s="56"/>
      <c r="R71" s="56"/>
      <c r="S71" s="56"/>
      <c r="T71" s="56"/>
      <c r="U71" s="88"/>
      <c r="W71" s="56"/>
      <c r="X71" s="56"/>
      <c r="Y71" s="56"/>
      <c r="Z71" s="56"/>
      <c r="AA71" s="56"/>
      <c r="AB71" s="240"/>
    </row>
    <row r="72" spans="2:28" ht="27.75" customHeight="1">
      <c r="B72" s="250" t="s">
        <v>45</v>
      </c>
      <c r="C72" s="260">
        <f>COUNTIFS('1. ALL DATA'!$X$5:$X$128,"PROTECTING AND STRENGTHENING COMMUNITIES",'1. ALL DATA'!$H$5:$H$128,"Fully Achieved")</f>
        <v>10</v>
      </c>
      <c r="D72" s="261">
        <f>C72/C86</f>
        <v>0.2</v>
      </c>
      <c r="E72" s="457">
        <f>D72+D73</f>
        <v>0.54</v>
      </c>
      <c r="F72" s="261">
        <f>C72/C87</f>
        <v>0.37037037037037035</v>
      </c>
      <c r="G72" s="454">
        <f>F72+F73</f>
        <v>1</v>
      </c>
      <c r="I72" s="299" t="s">
        <v>45</v>
      </c>
      <c r="J72" s="260">
        <f>COUNTIFS('1. ALL DATA'!$X$5:$X$128,"PROTECTING AND STRENGTHENING COMMUNITIES",'1. ALL DATA'!$M$5:$M$128,"Fully Achieved")</f>
        <v>0</v>
      </c>
      <c r="K72" s="261">
        <f>J72/J86</f>
        <v>0</v>
      </c>
      <c r="L72" s="457">
        <f>K72+K73</f>
        <v>0</v>
      </c>
      <c r="M72" s="261" t="e">
        <f>J72/J87</f>
        <v>#DIV/0!</v>
      </c>
      <c r="N72" s="454" t="e">
        <f>M72+M73</f>
        <v>#DIV/0!</v>
      </c>
      <c r="P72" s="299" t="s">
        <v>45</v>
      </c>
      <c r="Q72" s="260">
        <f>COUNTIFS('1. ALL DATA'!$X$5:$X$128,"PROTECTING AND STRENGTHENING COMMUNITIES",'1. ALL DATA'!$R$5:$R$128,"Fully Achieved")</f>
        <v>0</v>
      </c>
      <c r="R72" s="261">
        <f>Q72/Q86</f>
        <v>0</v>
      </c>
      <c r="S72" s="457">
        <f>R72+R73</f>
        <v>0</v>
      </c>
      <c r="T72" s="261" t="e">
        <f>Q72/Q87</f>
        <v>#DIV/0!</v>
      </c>
      <c r="U72" s="454" t="e">
        <f>T72+T73</f>
        <v>#DIV/0!</v>
      </c>
      <c r="W72" s="299" t="s">
        <v>40</v>
      </c>
      <c r="X72" s="262">
        <f>COUNTIFS('1. ALL DATA'!$X$5:$X$128,"PROTECTING AND STRENGTHENING COMMUNITIES",'1. ALL DATA'!$V$5:$V$128,"Fully Achieved")</f>
        <v>0</v>
      </c>
      <c r="Y72" s="261">
        <f>X72/$X$86</f>
        <v>0</v>
      </c>
      <c r="Z72" s="457">
        <f>Y72+Y73</f>
        <v>0</v>
      </c>
      <c r="AA72" s="261" t="e">
        <f>X72/$X$87</f>
        <v>#DIV/0!</v>
      </c>
      <c r="AB72" s="454" t="e">
        <f>AA72+AA73</f>
        <v>#DIV/0!</v>
      </c>
    </row>
    <row r="73" spans="2:28" ht="27.75" customHeight="1">
      <c r="B73" s="250" t="s">
        <v>41</v>
      </c>
      <c r="C73" s="260">
        <f>COUNTIFS('1. ALL DATA'!$X$5:$X$128,"PROTECTING AND STRENGTHENING COMMUNITIES",'1. ALL DATA'!$H$5:$H$128,"On track to be achieved")</f>
        <v>17</v>
      </c>
      <c r="D73" s="261">
        <f>C73/C86</f>
        <v>0.34</v>
      </c>
      <c r="E73" s="457"/>
      <c r="F73" s="261">
        <f>C73/C87</f>
        <v>0.62962962962962965</v>
      </c>
      <c r="G73" s="454"/>
      <c r="I73" s="299" t="s">
        <v>41</v>
      </c>
      <c r="J73" s="260">
        <f>COUNTIFS('1. ALL DATA'!$X$5:$X$128,"PROTECTING AND STRENGTHENING COMMUNITIES",'1. ALL DATA'!$M$5:$M$128,"On track to be achieved")</f>
        <v>0</v>
      </c>
      <c r="K73" s="261">
        <f>J73/J86</f>
        <v>0</v>
      </c>
      <c r="L73" s="457"/>
      <c r="M73" s="261" t="e">
        <f>J73/J87</f>
        <v>#DIV/0!</v>
      </c>
      <c r="N73" s="454"/>
      <c r="P73" s="299" t="s">
        <v>41</v>
      </c>
      <c r="Q73" s="260">
        <f>COUNTIFS('1. ALL DATA'!$X$5:$X$128,"PROTECTING AND STRENGTHENING COMMUNITIES",'1. ALL DATA'!$R$5:$R$128,"On track to be achieved")</f>
        <v>0</v>
      </c>
      <c r="R73" s="261">
        <f>Q73/Q86</f>
        <v>0</v>
      </c>
      <c r="S73" s="457"/>
      <c r="T73" s="261" t="e">
        <f>Q73/Q87</f>
        <v>#DIV/0!</v>
      </c>
      <c r="U73" s="454"/>
      <c r="W73" s="299" t="s">
        <v>82</v>
      </c>
      <c r="X73" s="262">
        <f>COUNTIFS('1. ALL DATA'!$X$5:$X$128,"PROTECTING AND STRENGTHENING COMMUNITIES",'1. ALL DATA'!$V$5:$V$128,"Numerical Outturn Within 5% Tolerance")</f>
        <v>0</v>
      </c>
      <c r="Y73" s="261">
        <f>X73/$X$86</f>
        <v>0</v>
      </c>
      <c r="Z73" s="457"/>
      <c r="AA73" s="261" t="e">
        <f>X73/$X$87</f>
        <v>#DIV/0!</v>
      </c>
      <c r="AB73" s="454"/>
    </row>
    <row r="74" spans="2:28" ht="7.5" customHeight="1">
      <c r="B74" s="53"/>
      <c r="C74" s="263"/>
      <c r="D74" s="195"/>
      <c r="E74" s="195"/>
      <c r="F74" s="195"/>
      <c r="G74" s="54"/>
      <c r="I74" s="300"/>
      <c r="J74" s="263"/>
      <c r="K74" s="195"/>
      <c r="L74" s="195"/>
      <c r="M74" s="195"/>
      <c r="N74" s="54"/>
      <c r="P74" s="300"/>
      <c r="Q74" s="263"/>
      <c r="R74" s="195"/>
      <c r="S74" s="195"/>
      <c r="T74" s="195"/>
      <c r="U74" s="54"/>
      <c r="W74" s="307"/>
      <c r="X74" s="56"/>
      <c r="Y74" s="195"/>
      <c r="Z74" s="195"/>
      <c r="AA74" s="195"/>
      <c r="AB74" s="54"/>
    </row>
    <row r="75" spans="2:28" ht="18.75" customHeight="1">
      <c r="B75" s="455" t="s">
        <v>26</v>
      </c>
      <c r="C75" s="456">
        <f>COUNTIFS('1. ALL DATA'!$X$5:$X$128,"PROTECTING AND STRENGTHENING COMMUNITIES",'1. ALL DATA'!$H$5:$H$128,"In danger of falling behind target")</f>
        <v>0</v>
      </c>
      <c r="D75" s="457">
        <f>C75/C86</f>
        <v>0</v>
      </c>
      <c r="E75" s="457">
        <f>D75</f>
        <v>0</v>
      </c>
      <c r="F75" s="457">
        <f>C75/C87</f>
        <v>0</v>
      </c>
      <c r="G75" s="459">
        <f>F75</f>
        <v>0</v>
      </c>
      <c r="I75" s="455" t="s">
        <v>26</v>
      </c>
      <c r="J75" s="456">
        <f>COUNTIFS('1. ALL DATA'!$X$5:$X$128,"PROTECTING AND STRENGTHENING COMMUNITIES",'1. ALL DATA'!$M$5:$M$128,"In danger of falling behind target")</f>
        <v>0</v>
      </c>
      <c r="K75" s="457">
        <f>J75/J86</f>
        <v>0</v>
      </c>
      <c r="L75" s="457">
        <f>K75</f>
        <v>0</v>
      </c>
      <c r="M75" s="457" t="e">
        <f>J75/J87</f>
        <v>#DIV/0!</v>
      </c>
      <c r="N75" s="459" t="e">
        <f>M75</f>
        <v>#DIV/0!</v>
      </c>
      <c r="P75" s="455" t="s">
        <v>26</v>
      </c>
      <c r="Q75" s="456">
        <f>COUNTIFS('1. ALL DATA'!$X$5:$X$128,"PROTECTING AND STRENGTHENING COMMUNITIES",'1. ALL DATA'!$R$5:$R$128,"In danger of falling behind target")</f>
        <v>0</v>
      </c>
      <c r="R75" s="457">
        <f>Q75/Q86</f>
        <v>0</v>
      </c>
      <c r="S75" s="457">
        <f>R75</f>
        <v>0</v>
      </c>
      <c r="T75" s="457" t="e">
        <f>Q75/Q87</f>
        <v>#DIV/0!</v>
      </c>
      <c r="U75" s="459" t="e">
        <f>T75</f>
        <v>#DIV/0!</v>
      </c>
      <c r="W75" s="301" t="s">
        <v>83</v>
      </c>
      <c r="X75" s="262">
        <f>COUNTIFS('1. ALL DATA'!$X$5:$X$128,"PROTECTING AND STRENGTHENING COMMUNITIES",'1. ALL DATA'!$V$5:$V$128,"Numerical Outturn Within 10% Tolerance")</f>
        <v>0</v>
      </c>
      <c r="Y75" s="261">
        <f>X75/$X$86</f>
        <v>0</v>
      </c>
      <c r="Z75" s="460">
        <f>SUM(Y75:Y78)</f>
        <v>0</v>
      </c>
      <c r="AA75" s="266" t="e">
        <f>X75/$X$87</f>
        <v>#DIV/0!</v>
      </c>
      <c r="AB75" s="459" t="e">
        <f>SUM(AA75:AA78)</f>
        <v>#DIV/0!</v>
      </c>
    </row>
    <row r="76" spans="2:28" ht="18.75" customHeight="1">
      <c r="B76" s="455"/>
      <c r="C76" s="456"/>
      <c r="D76" s="457"/>
      <c r="E76" s="457"/>
      <c r="F76" s="457"/>
      <c r="G76" s="459"/>
      <c r="I76" s="455"/>
      <c r="J76" s="456"/>
      <c r="K76" s="457"/>
      <c r="L76" s="457"/>
      <c r="M76" s="457"/>
      <c r="N76" s="459"/>
      <c r="P76" s="455"/>
      <c r="Q76" s="456"/>
      <c r="R76" s="457"/>
      <c r="S76" s="457"/>
      <c r="T76" s="457"/>
      <c r="U76" s="459"/>
      <c r="W76" s="301" t="s">
        <v>84</v>
      </c>
      <c r="X76" s="262">
        <f>COUNTIFS('1. ALL DATA'!$X$5:$X$128,"PROTECTING AND STRENGTHENING COMMUNITIES",'1. ALL DATA'!$V$5:$V$128,"Target Partially Met")</f>
        <v>0</v>
      </c>
      <c r="Y76" s="261">
        <f>X76/$X$86</f>
        <v>0</v>
      </c>
      <c r="Z76" s="461"/>
      <c r="AA76" s="266" t="e">
        <f>X76/$X$87</f>
        <v>#DIV/0!</v>
      </c>
      <c r="AB76" s="459"/>
    </row>
    <row r="77" spans="2:28" ht="18.75" customHeight="1">
      <c r="B77" s="455"/>
      <c r="C77" s="456"/>
      <c r="D77" s="457"/>
      <c r="E77" s="457"/>
      <c r="F77" s="457"/>
      <c r="G77" s="459"/>
      <c r="I77" s="455"/>
      <c r="J77" s="456"/>
      <c r="K77" s="457"/>
      <c r="L77" s="457"/>
      <c r="M77" s="457"/>
      <c r="N77" s="459"/>
      <c r="P77" s="455"/>
      <c r="Q77" s="456"/>
      <c r="R77" s="457"/>
      <c r="S77" s="457"/>
      <c r="T77" s="457"/>
      <c r="U77" s="459"/>
      <c r="W77" s="301" t="s">
        <v>86</v>
      </c>
      <c r="X77" s="262">
        <f>COUNTIFS('1. ALL DATA'!$X$5:$X$128,"PROTECTING AND STRENGTHENING COMMUNITIES",'1. ALL DATA'!$V$5:$V$128,"Completion Date Within Reasonable Tolerance")</f>
        <v>0</v>
      </c>
      <c r="Y77" s="261">
        <f>X77/$X$86</f>
        <v>0</v>
      </c>
      <c r="Z77" s="462"/>
      <c r="AA77" s="266" t="e">
        <f>X77/$X$87</f>
        <v>#DIV/0!</v>
      </c>
      <c r="AB77" s="459"/>
    </row>
    <row r="78" spans="2:28" ht="6" customHeight="1">
      <c r="B78" s="170"/>
      <c r="C78" s="56"/>
      <c r="D78" s="195"/>
      <c r="E78" s="195"/>
      <c r="F78" s="195"/>
      <c r="G78" s="172"/>
      <c r="I78" s="302"/>
      <c r="J78" s="56"/>
      <c r="K78" s="195"/>
      <c r="L78" s="195"/>
      <c r="M78" s="195"/>
      <c r="N78" s="172"/>
      <c r="P78" s="302"/>
      <c r="Q78" s="56"/>
      <c r="R78" s="195"/>
      <c r="S78" s="195"/>
      <c r="T78" s="195"/>
      <c r="U78" s="172"/>
      <c r="W78" s="307"/>
      <c r="X78" s="56"/>
      <c r="Y78" s="195"/>
      <c r="Z78" s="195"/>
      <c r="AA78" s="195"/>
      <c r="AB78" s="172"/>
    </row>
    <row r="79" spans="2:28" ht="30" customHeight="1">
      <c r="B79" s="338" t="s">
        <v>42</v>
      </c>
      <c r="C79" s="260">
        <f>COUNTIFS('1. ALL DATA'!$X$5:$X$128,"PROTECTING AND STRENGTHENING COMMUNITIES",'1. ALL DATA'!$H$5:$H$128,"Completed behind schedule")</f>
        <v>0</v>
      </c>
      <c r="D79" s="261">
        <f>C79/C86</f>
        <v>0</v>
      </c>
      <c r="E79" s="457">
        <f>D79+D80</f>
        <v>0</v>
      </c>
      <c r="F79" s="261">
        <f>C79/C87</f>
        <v>0</v>
      </c>
      <c r="G79" s="458">
        <f>F79+F80</f>
        <v>0</v>
      </c>
      <c r="I79" s="340" t="s">
        <v>42</v>
      </c>
      <c r="J79" s="260">
        <f>COUNTIFS('1. ALL DATA'!$X$5:$X$128,"PROTECTING AND STRENGTHENING COMMUNITIES",'1. ALL DATA'!$M$5:$M$128,"Completed behind schedule")</f>
        <v>0</v>
      </c>
      <c r="K79" s="261">
        <f>J79/J86</f>
        <v>0</v>
      </c>
      <c r="L79" s="457">
        <f>K79+K80</f>
        <v>0</v>
      </c>
      <c r="M79" s="261" t="e">
        <f>J79/J87</f>
        <v>#DIV/0!</v>
      </c>
      <c r="N79" s="458" t="e">
        <f>M79+M80</f>
        <v>#DIV/0!</v>
      </c>
      <c r="P79" s="340" t="s">
        <v>42</v>
      </c>
      <c r="Q79" s="260">
        <f>COUNTIFS('1. ALL DATA'!$X$5:$X$128,"PROTECTING AND STRENGTHENING COMMUNITIES",'1. ALL DATA'!$R$5:$R$128,"Completed behind schedule")</f>
        <v>0</v>
      </c>
      <c r="R79" s="261">
        <f>Q79/Q86</f>
        <v>0</v>
      </c>
      <c r="S79" s="457">
        <f>R79+R80</f>
        <v>0</v>
      </c>
      <c r="T79" s="261" t="e">
        <f>Q79/Q87</f>
        <v>#DIV/0!</v>
      </c>
      <c r="U79" s="458" t="e">
        <f>T79+T80</f>
        <v>#DIV/0!</v>
      </c>
      <c r="W79" s="340" t="s">
        <v>85</v>
      </c>
      <c r="X79" s="262">
        <f>COUNTIFS('1. ALL DATA'!$X$5:$X$128,"PROTECTING AND STRENGTHENING COMMUNITIES",'1. ALL DATA'!$V$5:$V$128,"Completed Significantly After Target Deadline")</f>
        <v>0</v>
      </c>
      <c r="Y79" s="261">
        <f>X79/$X$86</f>
        <v>0</v>
      </c>
      <c r="Z79" s="457">
        <f>Y79+Y80</f>
        <v>0</v>
      </c>
      <c r="AA79" s="261" t="e">
        <f>X79/$X$87</f>
        <v>#DIV/0!</v>
      </c>
      <c r="AB79" s="458" t="e">
        <f>AA79+AA80</f>
        <v>#DIV/0!</v>
      </c>
    </row>
    <row r="80" spans="2:28" ht="30" customHeight="1">
      <c r="B80" s="338" t="s">
        <v>27</v>
      </c>
      <c r="C80" s="260">
        <f>COUNTIFS('1. ALL DATA'!$X$5:$X$128,"PROTECTING AND STRENGTHENING COMMUNITIES",'1. ALL DATA'!$H$5:$H$128,"Off target")</f>
        <v>0</v>
      </c>
      <c r="D80" s="261">
        <f>C80/C86</f>
        <v>0</v>
      </c>
      <c r="E80" s="457"/>
      <c r="F80" s="261">
        <f>C80/C87</f>
        <v>0</v>
      </c>
      <c r="G80" s="458"/>
      <c r="I80" s="340" t="s">
        <v>27</v>
      </c>
      <c r="J80" s="260">
        <f>COUNTIFS('1. ALL DATA'!$X$5:$X$128,"PROTECTING AND STRENGTHENING COMMUNITIES",'1. ALL DATA'!$M$5:$M$128,"Off target")</f>
        <v>0</v>
      </c>
      <c r="K80" s="261">
        <f>J80/J86</f>
        <v>0</v>
      </c>
      <c r="L80" s="457"/>
      <c r="M80" s="261" t="e">
        <f>J80/J87</f>
        <v>#DIV/0!</v>
      </c>
      <c r="N80" s="458"/>
      <c r="P80" s="340" t="s">
        <v>27</v>
      </c>
      <c r="Q80" s="260">
        <f>COUNTIFS('1. ALL DATA'!$X$5:$X$128,"PROTECTING AND STRENGTHENING COMMUNITIES",'1. ALL DATA'!$R$5:$R$128,"Off target")</f>
        <v>0</v>
      </c>
      <c r="R80" s="261">
        <f>Q80/Q86</f>
        <v>0</v>
      </c>
      <c r="S80" s="457"/>
      <c r="T80" s="261" t="e">
        <f>Q80/Q87</f>
        <v>#DIV/0!</v>
      </c>
      <c r="U80" s="458"/>
      <c r="W80" s="340" t="s">
        <v>27</v>
      </c>
      <c r="X80" s="262">
        <f>COUNTIFS('1. ALL DATA'!$X$5:$X$128,"PROTECTING AND STRENGTHENING COMMUNITIES",'1. ALL DATA'!$V$5:$V$128,"Off Target")</f>
        <v>0</v>
      </c>
      <c r="Y80" s="261">
        <f>X80/$X$86</f>
        <v>0</v>
      </c>
      <c r="Z80" s="457"/>
      <c r="AA80" s="261" t="e">
        <f>X80/$X$87</f>
        <v>#DIV/0!</v>
      </c>
      <c r="AB80" s="458"/>
    </row>
    <row r="81" spans="2:28" ht="5.25" customHeight="1">
      <c r="B81" s="53"/>
      <c r="C81" s="263"/>
      <c r="D81" s="195"/>
      <c r="E81" s="195"/>
      <c r="F81" s="195"/>
      <c r="G81" s="92"/>
      <c r="I81" s="56"/>
      <c r="J81" s="263"/>
      <c r="K81" s="195"/>
      <c r="L81" s="195"/>
      <c r="M81" s="195"/>
      <c r="N81" s="92"/>
      <c r="P81" s="56"/>
      <c r="Q81" s="263"/>
      <c r="R81" s="195"/>
      <c r="S81" s="195"/>
      <c r="T81" s="195"/>
      <c r="U81" s="92"/>
      <c r="W81" s="283"/>
      <c r="X81" s="284"/>
      <c r="Y81" s="279"/>
      <c r="Z81" s="279"/>
      <c r="AA81" s="280"/>
      <c r="AB81" s="241"/>
    </row>
    <row r="82" spans="2:28" ht="15.75" customHeight="1">
      <c r="B82" s="48" t="s">
        <v>1</v>
      </c>
      <c r="C82" s="272">
        <f>COUNTIFS('1. ALL DATA'!$X$5:$X$128,"PROTECTING AND STRENGTHENING COMMUNITIES",'1. ALL DATA'!$H$5:$H$128,"Not yet due")</f>
        <v>23</v>
      </c>
      <c r="D82" s="255">
        <f>C82/C86</f>
        <v>0.46</v>
      </c>
      <c r="E82" s="255">
        <f>D82</f>
        <v>0.46</v>
      </c>
      <c r="F82" s="51"/>
      <c r="G82" s="47"/>
      <c r="I82" s="287" t="s">
        <v>1</v>
      </c>
      <c r="J82" s="272">
        <f>COUNTIFS('1. ALL DATA'!$X$5:$X$128,"PROTECTING AND STRENGTHENING COMMUNITIES",'1. ALL DATA'!$M$5:$M$128,"Not yet due")</f>
        <v>0</v>
      </c>
      <c r="K82" s="255">
        <f>J82/J86</f>
        <v>0</v>
      </c>
      <c r="L82" s="255">
        <f>K82</f>
        <v>0</v>
      </c>
      <c r="M82" s="51"/>
      <c r="N82" s="47"/>
      <c r="P82" s="287" t="s">
        <v>1</v>
      </c>
      <c r="Q82" s="272">
        <f>COUNTIFS('1. ALL DATA'!$X$5:$X$128,"PROTECTING AND STRENGTHENING COMMUNITIES",'1. ALL DATA'!$R$5:$R$128,"Not yet due")</f>
        <v>0</v>
      </c>
      <c r="R82" s="255">
        <f>Q82/Q86</f>
        <v>0</v>
      </c>
      <c r="S82" s="255">
        <f>R82</f>
        <v>0</v>
      </c>
      <c r="T82" s="51"/>
      <c r="U82" s="93"/>
      <c r="W82" s="308" t="s">
        <v>1</v>
      </c>
      <c r="X82" s="272">
        <f>COUNTIFS('1. ALL DATA'!$X$5:$X$128,"PROTECTING AND STRENGTHENING COMMUNITIES",'1. ALL DATA'!$V$5:$V$128,"not yet due")</f>
        <v>0</v>
      </c>
      <c r="Y82" s="255">
        <f>X82/$X$86</f>
        <v>0</v>
      </c>
      <c r="Z82" s="255">
        <f>Y82</f>
        <v>0</v>
      </c>
      <c r="AA82" s="51"/>
      <c r="AB82" s="238"/>
    </row>
    <row r="83" spans="2:28" ht="15.75" customHeight="1">
      <c r="B83" s="48" t="s">
        <v>46</v>
      </c>
      <c r="C83" s="272">
        <f>COUNTIFS('1. ALL DATA'!$X$5:$X$128,"PROTECTING AND STRENGTHENING COMMUNITIES",'1. ALL DATA'!$H$5:$H$128,"Update not provided")</f>
        <v>0</v>
      </c>
      <c r="D83" s="255">
        <f>C83/C86</f>
        <v>0</v>
      </c>
      <c r="E83" s="255">
        <f>D83</f>
        <v>0</v>
      </c>
      <c r="F83" s="51"/>
      <c r="G83" s="98"/>
      <c r="I83" s="287" t="s">
        <v>46</v>
      </c>
      <c r="J83" s="272">
        <f>COUNTIFS('1. ALL DATA'!$X$5:$X$128,"PROTECTING AND STRENGTHENING COMMUNITIES",'1. ALL DATA'!$M$5:$M$128,"Update not provided")</f>
        <v>50</v>
      </c>
      <c r="K83" s="255">
        <f>J83/J86</f>
        <v>1</v>
      </c>
      <c r="L83" s="255">
        <f>K83</f>
        <v>1</v>
      </c>
      <c r="M83" s="51"/>
      <c r="N83" s="98"/>
      <c r="P83" s="287" t="s">
        <v>46</v>
      </c>
      <c r="Q83" s="272">
        <f>COUNTIFS('1. ALL DATA'!$X$5:$X$128,"PROTECTING AND STRENGTHENING COMMUNITIES",'1. ALL DATA'!$R$5:$R$128,"Update not provided")</f>
        <v>50</v>
      </c>
      <c r="R83" s="255">
        <f>Q83/Q86</f>
        <v>1</v>
      </c>
      <c r="S83" s="255">
        <f>R83</f>
        <v>1</v>
      </c>
      <c r="T83" s="51"/>
      <c r="U83" s="94"/>
      <c r="W83" s="309" t="s">
        <v>46</v>
      </c>
      <c r="X83" s="272">
        <f>COUNTIFS('1. ALL DATA'!$X$5:$X$128,"PROTECTING AND STRENGTHENING COMMUNITIES",'1. ALL DATA'!$V$5:$V$128,"update not provided")</f>
        <v>50</v>
      </c>
      <c r="Y83" s="255">
        <f>X83/$X$86</f>
        <v>1</v>
      </c>
      <c r="Z83" s="255">
        <f>Y83</f>
        <v>1</v>
      </c>
      <c r="AA83" s="51"/>
    </row>
    <row r="84" spans="2:28" ht="15.75" customHeight="1">
      <c r="B84" s="49" t="s">
        <v>22</v>
      </c>
      <c r="C84" s="272">
        <f>COUNTIFS('1. ALL DATA'!$X$5:$X$128,"PROTECTING AND STRENGTHENING COMMUNITIES",'1. ALL DATA'!$H$5:$H$128,"Deferred")</f>
        <v>0</v>
      </c>
      <c r="D84" s="256">
        <f>C84/C86</f>
        <v>0</v>
      </c>
      <c r="E84" s="256">
        <f>D84</f>
        <v>0</v>
      </c>
      <c r="F84" s="46"/>
      <c r="G84" s="47"/>
      <c r="I84" s="288" t="s">
        <v>22</v>
      </c>
      <c r="J84" s="272">
        <f>COUNTIFS('1. ALL DATA'!$X$5:$X$128,"PROTECTING AND STRENGTHENING COMMUNITIES",'1. ALL DATA'!$M$5:$M$128,"Deferred")</f>
        <v>0</v>
      </c>
      <c r="K84" s="256">
        <f>J84/J86</f>
        <v>0</v>
      </c>
      <c r="L84" s="256">
        <f>K84</f>
        <v>0</v>
      </c>
      <c r="M84" s="46"/>
      <c r="N84" s="47"/>
      <c r="P84" s="288" t="s">
        <v>22</v>
      </c>
      <c r="Q84" s="272">
        <f>COUNTIFS('1. ALL DATA'!$X$5:$X$128,"PROTECTING AND STRENGTHENING COMMUNITIES",'1. ALL DATA'!$R$5:$R$128,"Deferred")</f>
        <v>0</v>
      </c>
      <c r="R84" s="256">
        <f>Q84/Q86</f>
        <v>0</v>
      </c>
      <c r="S84" s="256">
        <f>R84</f>
        <v>0</v>
      </c>
      <c r="T84" s="46"/>
      <c r="U84" s="93"/>
      <c r="W84" s="310" t="s">
        <v>22</v>
      </c>
      <c r="X84" s="272">
        <f>COUNTIFS('1. ALL DATA'!$X$5:$X$128,"PROTECTING AND STRENGTHENING COMMUNITIES",'1. ALL DATA'!$V$5:$V$128,"Deferred")</f>
        <v>0</v>
      </c>
      <c r="Y84" s="256">
        <f>X84/$X$86</f>
        <v>0</v>
      </c>
      <c r="Z84" s="256">
        <f>Y84</f>
        <v>0</v>
      </c>
      <c r="AA84" s="46"/>
      <c r="AB84" s="238"/>
    </row>
    <row r="85" spans="2:28" ht="15.75" customHeight="1">
      <c r="B85" s="49" t="s">
        <v>28</v>
      </c>
      <c r="C85" s="272">
        <f>COUNTIFS('1. ALL DATA'!$X$5:$X$128,"PROTECTING AND STRENGTHENING COMMUNITIES",'1. ALL DATA'!$H$5:$H$128,"Deleted")</f>
        <v>0</v>
      </c>
      <c r="D85" s="256">
        <f>C85/C86</f>
        <v>0</v>
      </c>
      <c r="E85" s="256">
        <f>D85</f>
        <v>0</v>
      </c>
      <c r="F85" s="46"/>
      <c r="G85" s="239" t="s">
        <v>62</v>
      </c>
      <c r="I85" s="288" t="s">
        <v>28</v>
      </c>
      <c r="J85" s="272">
        <f>COUNTIFS('1. ALL DATA'!$X$5:$X$128,"PROTECTING AND STRENGTHENING COMMUNITIES",'1. ALL DATA'!$M$5:$M$128,"Deleted")</f>
        <v>0</v>
      </c>
      <c r="K85" s="256">
        <f>J85/J86</f>
        <v>0</v>
      </c>
      <c r="L85" s="256">
        <f>K85</f>
        <v>0</v>
      </c>
      <c r="M85" s="46"/>
      <c r="N85" s="239" t="s">
        <v>62</v>
      </c>
      <c r="P85" s="288" t="s">
        <v>28</v>
      </c>
      <c r="Q85" s="272">
        <f>COUNTIFS('1. ALL DATA'!$X$5:$X$128,"PROTECTING AND STRENGTHENING COMMUNITIES",'1. ALL DATA'!$R$5:$R$128,"Deleted")</f>
        <v>0</v>
      </c>
      <c r="R85" s="256">
        <f>Q85/Q86</f>
        <v>0</v>
      </c>
      <c r="S85" s="256">
        <f>R85</f>
        <v>0</v>
      </c>
      <c r="T85" s="46"/>
      <c r="U85" s="239" t="s">
        <v>62</v>
      </c>
      <c r="W85" s="310" t="s">
        <v>28</v>
      </c>
      <c r="X85" s="272">
        <f>COUNTIFS('1. ALL DATA'!$X$5:$X$128,"PROTECTING AND STRENGTHENING COMMUNITIES",'1. ALL DATA'!$V$5:$V$128,"Deleted")</f>
        <v>0</v>
      </c>
      <c r="Y85" s="256">
        <f>X85/$X$86</f>
        <v>0</v>
      </c>
      <c r="Z85" s="256">
        <f>Y85</f>
        <v>0</v>
      </c>
      <c r="AA85" s="46"/>
      <c r="AB85" s="239"/>
    </row>
    <row r="86" spans="2:28" ht="15.75" customHeight="1">
      <c r="B86" s="50" t="s">
        <v>30</v>
      </c>
      <c r="C86" s="274">
        <f>SUM(C72:C85)</f>
        <v>50</v>
      </c>
      <c r="D86" s="46"/>
      <c r="E86" s="46"/>
      <c r="F86" s="47"/>
      <c r="G86" s="47"/>
      <c r="I86" s="289" t="s">
        <v>30</v>
      </c>
      <c r="J86" s="274">
        <f>SUM(J72:J85)</f>
        <v>50</v>
      </c>
      <c r="K86" s="46"/>
      <c r="L86" s="46"/>
      <c r="M86" s="47"/>
      <c r="N86" s="47"/>
      <c r="P86" s="289" t="s">
        <v>30</v>
      </c>
      <c r="Q86" s="274">
        <f>SUM(Q72:Q85)</f>
        <v>50</v>
      </c>
      <c r="R86" s="46"/>
      <c r="S86" s="46"/>
      <c r="T86" s="47"/>
      <c r="U86" s="93"/>
      <c r="W86" s="311" t="s">
        <v>30</v>
      </c>
      <c r="X86" s="274">
        <f>SUM(X72:X85)</f>
        <v>50</v>
      </c>
      <c r="Y86" s="46"/>
      <c r="Z86" s="46"/>
      <c r="AA86" s="47"/>
      <c r="AB86" s="238"/>
    </row>
    <row r="87" spans="2:28" ht="15.75" customHeight="1">
      <c r="B87" s="50" t="s">
        <v>31</v>
      </c>
      <c r="C87" s="274">
        <f>C86-C85-C84-C83-C82</f>
        <v>27</v>
      </c>
      <c r="D87" s="47"/>
      <c r="E87" s="47"/>
      <c r="F87" s="47"/>
      <c r="G87" s="47"/>
      <c r="I87" s="289" t="s">
        <v>31</v>
      </c>
      <c r="J87" s="274">
        <f>J86-J85-J84-J83-J82</f>
        <v>0</v>
      </c>
      <c r="K87" s="47"/>
      <c r="L87" s="47"/>
      <c r="M87" s="47"/>
      <c r="N87" s="47"/>
      <c r="P87" s="289" t="s">
        <v>31</v>
      </c>
      <c r="Q87" s="274">
        <f>Q86-Q85-Q84-Q83-Q82</f>
        <v>0</v>
      </c>
      <c r="R87" s="47"/>
      <c r="S87" s="47"/>
      <c r="T87" s="47"/>
      <c r="U87" s="93"/>
      <c r="W87" s="311" t="s">
        <v>31</v>
      </c>
      <c r="X87" s="274">
        <f>X86-X85-X84-X83-X82</f>
        <v>0</v>
      </c>
      <c r="Y87" s="47"/>
      <c r="Z87" s="47"/>
      <c r="AA87" s="47"/>
      <c r="AB87" s="239" t="s">
        <v>62</v>
      </c>
    </row>
    <row r="88" spans="2:28" ht="15.75" customHeight="1">
      <c r="AB88" s="238"/>
    </row>
    <row r="89" spans="2:28" ht="15.75" customHeight="1">
      <c r="AB89" s="238"/>
    </row>
  </sheetData>
  <mergeCells count="144">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 ref="B75:B77"/>
    <mergeCell ref="C75:C77"/>
    <mergeCell ref="D75:D77"/>
    <mergeCell ref="E75:E77"/>
    <mergeCell ref="F75:F77"/>
    <mergeCell ref="G75:G77"/>
    <mergeCell ref="I75:I77"/>
    <mergeCell ref="J75:J77"/>
    <mergeCell ref="K75:K77"/>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zoomScale="70" zoomScaleNormal="70" workbookViewId="0"/>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1" customWidth="1"/>
    <col min="56" max="16384" width="9.140625" style="3"/>
  </cols>
  <sheetData>
    <row r="1" spans="2:56" s="2" customFormat="1" ht="36" thickTop="1">
      <c r="B1" s="2" t="s">
        <v>32</v>
      </c>
      <c r="M1" s="463" t="s">
        <v>228</v>
      </c>
      <c r="N1" s="464"/>
      <c r="O1" s="464"/>
      <c r="P1" s="464"/>
      <c r="Q1" s="464"/>
      <c r="R1" s="464"/>
      <c r="S1" s="464"/>
      <c r="T1" s="464"/>
      <c r="U1" s="464"/>
      <c r="V1" s="464"/>
      <c r="W1" s="464"/>
      <c r="X1" s="464"/>
      <c r="Y1" s="464"/>
      <c r="Z1" s="465"/>
      <c r="AZ1" s="100"/>
      <c r="BA1" s="100"/>
      <c r="BB1" s="100"/>
      <c r="BC1" s="100"/>
    </row>
    <row r="2" spans="2:56" s="2" customFormat="1" ht="35.25">
      <c r="M2" s="466"/>
      <c r="N2" s="467"/>
      <c r="O2" s="467"/>
      <c r="P2" s="467"/>
      <c r="Q2" s="467"/>
      <c r="R2" s="467"/>
      <c r="S2" s="467"/>
      <c r="T2" s="467"/>
      <c r="U2" s="467"/>
      <c r="V2" s="467"/>
      <c r="W2" s="467"/>
      <c r="X2" s="467"/>
      <c r="Y2" s="467"/>
      <c r="Z2" s="468"/>
      <c r="AZ2" s="100"/>
      <c r="BA2" s="100"/>
      <c r="BB2" s="100"/>
      <c r="BC2" s="100"/>
    </row>
    <row r="3" spans="2:56" s="2" customFormat="1" ht="36" thickBot="1">
      <c r="M3" s="469"/>
      <c r="N3" s="470"/>
      <c r="O3" s="470"/>
      <c r="P3" s="470"/>
      <c r="Q3" s="470"/>
      <c r="R3" s="470"/>
      <c r="S3" s="470"/>
      <c r="T3" s="470"/>
      <c r="U3" s="470"/>
      <c r="V3" s="470"/>
      <c r="W3" s="470"/>
      <c r="X3" s="470"/>
      <c r="Y3" s="470"/>
      <c r="Z3" s="471"/>
      <c r="AZ3" s="100"/>
      <c r="BA3" s="100"/>
      <c r="BB3" s="100"/>
      <c r="BC3" s="100"/>
    </row>
    <row r="4" spans="2:56" ht="15.75" thickTop="1">
      <c r="N4" s="22" t="s">
        <v>62</v>
      </c>
      <c r="W4" s="22" t="s">
        <v>62</v>
      </c>
      <c r="AF4" s="22" t="s">
        <v>62</v>
      </c>
      <c r="AO4" s="22" t="s">
        <v>62</v>
      </c>
    </row>
    <row r="5" spans="2:56">
      <c r="AY5" s="5" t="s">
        <v>33</v>
      </c>
      <c r="AZ5" s="102"/>
      <c r="BA5" s="102"/>
      <c r="BB5" s="102"/>
      <c r="BC5" s="102"/>
      <c r="BD5" s="4"/>
    </row>
    <row r="6" spans="2:56">
      <c r="AY6" s="6"/>
      <c r="AZ6" s="103" t="s">
        <v>34</v>
      </c>
      <c r="BA6" s="103" t="s">
        <v>35</v>
      </c>
      <c r="BB6" s="103" t="s">
        <v>36</v>
      </c>
      <c r="BC6" s="103" t="s">
        <v>37</v>
      </c>
      <c r="BD6" s="4"/>
    </row>
    <row r="7" spans="2:56">
      <c r="AY7" s="7" t="s">
        <v>19</v>
      </c>
      <c r="AZ7" s="182">
        <f>'3. % BY PRIORITY'!G6</f>
        <v>0.96153846153846156</v>
      </c>
      <c r="BA7" s="182" t="e">
        <f>'3. % BY PRIORITY'!N6</f>
        <v>#DIV/0!</v>
      </c>
      <c r="BB7" s="182" t="e">
        <f>'3. % BY PRIORITY'!U6</f>
        <v>#DIV/0!</v>
      </c>
      <c r="BC7" s="182" t="e">
        <f>'3. % BY PRIORITY'!AB6</f>
        <v>#DIV/0!</v>
      </c>
      <c r="BD7" s="4"/>
    </row>
    <row r="8" spans="2:56">
      <c r="L8" s="8"/>
      <c r="M8" s="8"/>
      <c r="AY8" s="7" t="s">
        <v>20</v>
      </c>
      <c r="AZ8" s="182">
        <f>'3. % BY PRIORITY'!G9</f>
        <v>0</v>
      </c>
      <c r="BA8" s="182" t="e">
        <f>'3. % BY PRIORITY'!N9</f>
        <v>#DIV/0!</v>
      </c>
      <c r="BB8" s="182" t="e">
        <f>'3. % BY PRIORITY'!U9</f>
        <v>#DIV/0!</v>
      </c>
      <c r="BC8" s="182" t="e">
        <f>'3. % BY PRIORITY'!AB9</f>
        <v>#DIV/0!</v>
      </c>
      <c r="BD8" s="4"/>
    </row>
    <row r="9" spans="2:56">
      <c r="L9" s="8"/>
      <c r="M9" s="8"/>
      <c r="AY9" s="7" t="s">
        <v>21</v>
      </c>
      <c r="AZ9" s="182">
        <f>'3. % BY PRIORITY'!G13</f>
        <v>3.8461538461538464E-2</v>
      </c>
      <c r="BA9" s="182" t="e">
        <f>'3. % BY PRIORITY'!N13</f>
        <v>#DIV/0!</v>
      </c>
      <c r="BB9" s="182" t="e">
        <f>'3. % BY PRIORITY'!U13</f>
        <v>#DIV/0!</v>
      </c>
      <c r="BC9" s="182" t="e">
        <f>'3. % BY PRIORITY'!AB13</f>
        <v>#DIV/0!</v>
      </c>
      <c r="BD9" s="4"/>
    </row>
    <row r="10" spans="2:56">
      <c r="L10" s="8"/>
      <c r="M10" s="8"/>
      <c r="AY10" s="6"/>
      <c r="AZ10" s="104"/>
      <c r="BA10" s="104"/>
      <c r="BB10" s="104"/>
      <c r="BC10" s="104"/>
      <c r="BD10" s="4"/>
    </row>
    <row r="11" spans="2:56">
      <c r="AY11" s="9"/>
      <c r="AZ11" s="105"/>
      <c r="BA11" s="105"/>
      <c r="BB11" s="106"/>
      <c r="BC11" s="106"/>
      <c r="BD11" s="4"/>
    </row>
    <row r="12" spans="2:56">
      <c r="AY12" s="9"/>
      <c r="AZ12" s="105"/>
      <c r="BA12" s="105"/>
      <c r="BB12" s="106"/>
      <c r="BC12" s="106"/>
      <c r="BD12" s="4"/>
    </row>
    <row r="13" spans="2:56">
      <c r="AY13" s="9"/>
      <c r="AZ13" s="105"/>
      <c r="BA13" s="105"/>
      <c r="BB13" s="106"/>
      <c r="BC13" s="106"/>
      <c r="BD13" s="4"/>
    </row>
    <row r="14" spans="2:56">
      <c r="AY14" s="4"/>
      <c r="AZ14" s="102"/>
      <c r="BA14" s="102"/>
      <c r="BB14" s="102"/>
      <c r="BC14" s="102"/>
      <c r="BD14" s="4"/>
    </row>
    <row r="15" spans="2:56">
      <c r="AY15" s="4"/>
      <c r="AZ15" s="102"/>
      <c r="BA15" s="102"/>
      <c r="BB15" s="102"/>
      <c r="BC15" s="102"/>
      <c r="BD15" s="4"/>
    </row>
    <row r="16" spans="2:56">
      <c r="AY16" s="4"/>
      <c r="AZ16" s="102"/>
      <c r="BA16" s="102"/>
      <c r="BB16" s="102"/>
      <c r="BC16" s="102"/>
      <c r="BD16" s="4"/>
    </row>
    <row r="17" spans="12:56">
      <c r="AY17" s="4"/>
      <c r="AZ17" s="102"/>
      <c r="BA17" s="102"/>
      <c r="BB17" s="102"/>
      <c r="BC17" s="102"/>
      <c r="BD17" s="4"/>
    </row>
    <row r="18" spans="12:56">
      <c r="AY18" s="4"/>
      <c r="AZ18" s="102"/>
      <c r="BA18" s="102"/>
      <c r="BB18" s="102"/>
      <c r="BC18" s="102"/>
      <c r="BD18" s="4"/>
    </row>
    <row r="19" spans="12:56">
      <c r="AY19" s="4"/>
      <c r="AZ19" s="102"/>
      <c r="BA19" s="102"/>
      <c r="BB19" s="102"/>
      <c r="BC19" s="102"/>
      <c r="BD19" s="4"/>
    </row>
    <row r="20" spans="12:56">
      <c r="N20" s="22" t="s">
        <v>62</v>
      </c>
      <c r="W20" s="22" t="s">
        <v>62</v>
      </c>
      <c r="AF20" s="22" t="s">
        <v>62</v>
      </c>
      <c r="AO20" s="22" t="s">
        <v>62</v>
      </c>
      <c r="AY20" s="4"/>
      <c r="AZ20" s="102"/>
      <c r="BA20" s="102"/>
      <c r="BB20" s="102"/>
      <c r="BC20" s="102"/>
      <c r="BD20" s="4"/>
    </row>
    <row r="21" spans="12:56">
      <c r="AY21" s="5" t="s">
        <v>216</v>
      </c>
      <c r="AZ21" s="102"/>
      <c r="BA21" s="102"/>
      <c r="BB21" s="102"/>
      <c r="BC21" s="102"/>
      <c r="BD21" s="4"/>
    </row>
    <row r="22" spans="12:56">
      <c r="AY22" s="6"/>
      <c r="AZ22" s="103" t="s">
        <v>34</v>
      </c>
      <c r="BA22" s="103" t="s">
        <v>35</v>
      </c>
      <c r="BB22" s="103" t="s">
        <v>36</v>
      </c>
      <c r="BC22" s="103" t="s">
        <v>37</v>
      </c>
      <c r="BD22" s="4"/>
    </row>
    <row r="23" spans="12:56">
      <c r="AY23" s="7" t="s">
        <v>19</v>
      </c>
      <c r="AZ23" s="182">
        <f>'3. % BY PRIORITY'!G28</f>
        <v>0.94871794871794879</v>
      </c>
      <c r="BA23" s="182" t="e">
        <f>'3. % BY PRIORITY'!N28</f>
        <v>#DIV/0!</v>
      </c>
      <c r="BB23" s="182" t="e">
        <f>'3. % BY PRIORITY'!U28</f>
        <v>#DIV/0!</v>
      </c>
      <c r="BC23" s="182" t="e">
        <f>'3. % BY PRIORITY'!AB28</f>
        <v>#DIV/0!</v>
      </c>
      <c r="BD23" s="4"/>
    </row>
    <row r="24" spans="12:56">
      <c r="L24" s="8"/>
      <c r="M24" s="8"/>
      <c r="AY24" s="7" t="s">
        <v>20</v>
      </c>
      <c r="AZ24" s="182">
        <f>'3. % BY PRIORITY'!G31</f>
        <v>0</v>
      </c>
      <c r="BA24" s="182" t="e">
        <f>'3. % BY PRIORITY'!N31</f>
        <v>#DIV/0!</v>
      </c>
      <c r="BB24" s="182" t="e">
        <f>'3. % BY PRIORITY'!U31</f>
        <v>#DIV/0!</v>
      </c>
      <c r="BC24" s="182" t="e">
        <f>'3. % BY PRIORITY'!AB31</f>
        <v>#DIV/0!</v>
      </c>
      <c r="BD24" s="4"/>
    </row>
    <row r="25" spans="12:56">
      <c r="L25" s="8"/>
      <c r="M25" s="8"/>
      <c r="AY25" s="7" t="s">
        <v>21</v>
      </c>
      <c r="AZ25" s="182">
        <f>'3. % BY PRIORITY'!G35</f>
        <v>5.128205128205128E-2</v>
      </c>
      <c r="BA25" s="182" t="e">
        <f>'3. % BY PRIORITY'!N35</f>
        <v>#DIV/0!</v>
      </c>
      <c r="BB25" s="182" t="e">
        <f>'3. % BY PRIORITY'!U35</f>
        <v>#DIV/0!</v>
      </c>
      <c r="BC25" s="182" t="e">
        <f>'3. % BY PRIORITY'!AB35</f>
        <v>#DIV/0!</v>
      </c>
      <c r="BD25" s="4"/>
    </row>
    <row r="26" spans="12:56">
      <c r="L26" s="8"/>
      <c r="M26" s="8"/>
      <c r="AY26" s="4"/>
      <c r="AZ26" s="102"/>
      <c r="BA26" s="102"/>
      <c r="BB26" s="102"/>
      <c r="BC26" s="102"/>
      <c r="BD26" s="4"/>
    </row>
    <row r="27" spans="12:56">
      <c r="AY27" s="9"/>
      <c r="AZ27" s="102"/>
      <c r="BA27" s="102"/>
      <c r="BB27" s="102"/>
      <c r="BC27" s="102"/>
      <c r="BD27" s="4"/>
    </row>
    <row r="28" spans="12:56">
      <c r="AY28" s="9"/>
      <c r="AZ28" s="102"/>
      <c r="BA28" s="102"/>
      <c r="BB28" s="102"/>
      <c r="BC28" s="102"/>
      <c r="BD28" s="4"/>
    </row>
    <row r="29" spans="12:56">
      <c r="AY29" s="9"/>
      <c r="AZ29" s="102"/>
      <c r="BA29" s="102"/>
      <c r="BB29" s="102"/>
      <c r="BC29" s="102"/>
      <c r="BD29" s="4"/>
    </row>
    <row r="30" spans="12:56">
      <c r="AY30" s="4"/>
      <c r="AZ30" s="102"/>
      <c r="BA30" s="102"/>
      <c r="BB30" s="102"/>
      <c r="BC30" s="102"/>
      <c r="BD30" s="4"/>
    </row>
    <row r="31" spans="12:56">
      <c r="AY31" s="4"/>
      <c r="AZ31" s="102"/>
      <c r="BA31" s="102"/>
      <c r="BB31" s="102"/>
      <c r="BC31" s="102"/>
      <c r="BD31" s="4"/>
    </row>
    <row r="32" spans="12:56">
      <c r="AY32" s="4"/>
      <c r="AZ32" s="102"/>
      <c r="BA32" s="102"/>
      <c r="BB32" s="102"/>
      <c r="BC32" s="102"/>
      <c r="BD32" s="4"/>
    </row>
    <row r="33" spans="11:56">
      <c r="AY33" s="4"/>
      <c r="AZ33" s="102"/>
      <c r="BA33" s="102"/>
      <c r="BB33" s="102"/>
      <c r="BC33" s="102"/>
      <c r="BD33" s="4"/>
    </row>
    <row r="34" spans="11:56">
      <c r="AY34" s="4"/>
      <c r="AZ34" s="102"/>
      <c r="BA34" s="102"/>
      <c r="BB34" s="102"/>
      <c r="BC34" s="102"/>
      <c r="BD34" s="4"/>
    </row>
    <row r="35" spans="11:56">
      <c r="AY35" s="4"/>
      <c r="AZ35" s="102"/>
      <c r="BA35" s="102"/>
      <c r="BB35" s="102"/>
      <c r="BC35" s="102"/>
      <c r="BD35" s="4"/>
    </row>
    <row r="36" spans="11:56">
      <c r="N36" s="22" t="s">
        <v>62</v>
      </c>
      <c r="W36" s="22" t="s">
        <v>62</v>
      </c>
      <c r="AF36" s="22" t="s">
        <v>62</v>
      </c>
      <c r="AO36" s="22" t="s">
        <v>62</v>
      </c>
      <c r="AY36" s="4"/>
      <c r="AZ36" s="102"/>
      <c r="BA36" s="102"/>
      <c r="BB36" s="102"/>
      <c r="BC36" s="102"/>
      <c r="BD36" s="4"/>
    </row>
    <row r="37" spans="11:56">
      <c r="AY37" s="5" t="s">
        <v>217</v>
      </c>
      <c r="AZ37" s="107"/>
      <c r="BA37" s="107"/>
      <c r="BB37" s="107"/>
      <c r="BC37" s="107"/>
      <c r="BD37" s="10"/>
    </row>
    <row r="38" spans="11:56">
      <c r="AY38" s="11"/>
      <c r="AZ38" s="103" t="s">
        <v>34</v>
      </c>
      <c r="BA38" s="103" t="s">
        <v>35</v>
      </c>
      <c r="BB38" s="103" t="s">
        <v>36</v>
      </c>
      <c r="BC38" s="103" t="s">
        <v>37</v>
      </c>
      <c r="BD38" s="10"/>
    </row>
    <row r="39" spans="11:56">
      <c r="AY39" s="7" t="s">
        <v>19</v>
      </c>
      <c r="AZ39" s="182">
        <f>'3. % BY PRIORITY'!G50</f>
        <v>0.91666666666666663</v>
      </c>
      <c r="BA39" s="182" t="e">
        <f>'3. % BY PRIORITY'!N50</f>
        <v>#DIV/0!</v>
      </c>
      <c r="BB39" s="182" t="e">
        <f>'3. % BY PRIORITY'!U50</f>
        <v>#DIV/0!</v>
      </c>
      <c r="BC39" s="182" t="e">
        <f>'3. % BY PRIORITY'!AB50</f>
        <v>#DIV/0!</v>
      </c>
      <c r="BD39" s="10"/>
    </row>
    <row r="40" spans="11:56">
      <c r="K40" s="8"/>
      <c r="L40" s="8"/>
      <c r="AY40" s="7" t="s">
        <v>20</v>
      </c>
      <c r="AZ40" s="182">
        <f>'3. % BY PRIORITY'!G53</f>
        <v>0</v>
      </c>
      <c r="BA40" s="182" t="e">
        <f>'3. % BY PRIORITY'!N53</f>
        <v>#DIV/0!</v>
      </c>
      <c r="BB40" s="182" t="e">
        <f>'3. % BY PRIORITY'!U53</f>
        <v>#DIV/0!</v>
      </c>
      <c r="BC40" s="182" t="e">
        <f>'3. % BY PRIORITY'!AB53</f>
        <v>#DIV/0!</v>
      </c>
      <c r="BD40" s="10"/>
    </row>
    <row r="41" spans="11:56">
      <c r="K41" s="8"/>
      <c r="L41" s="8"/>
      <c r="AY41" s="7" t="s">
        <v>21</v>
      </c>
      <c r="AZ41" s="182">
        <f>'3. % BY PRIORITY'!G57</f>
        <v>8.3333333333333329E-2</v>
      </c>
      <c r="BA41" s="182" t="e">
        <f>'3. % BY PRIORITY'!N57</f>
        <v>#DIV/0!</v>
      </c>
      <c r="BB41" s="182" t="e">
        <f>'3. % BY PRIORITY'!U57</f>
        <v>#DIV/0!</v>
      </c>
      <c r="BC41" s="182" t="e">
        <f>'3. % BY PRIORITY'!AB57</f>
        <v>#DIV/0!</v>
      </c>
      <c r="BD41" s="10"/>
    </row>
    <row r="42" spans="11:56">
      <c r="K42" s="8"/>
      <c r="L42" s="8"/>
      <c r="AY42" s="4"/>
      <c r="AZ42" s="102"/>
      <c r="BA42" s="102"/>
      <c r="BB42" s="102"/>
      <c r="BC42" s="102"/>
      <c r="BD42" s="4"/>
    </row>
    <row r="43" spans="11:56">
      <c r="AY43" s="9"/>
      <c r="AZ43" s="102"/>
      <c r="BA43" s="102"/>
      <c r="BB43" s="102"/>
      <c r="BC43" s="102"/>
      <c r="BD43" s="4"/>
    </row>
    <row r="44" spans="11:56">
      <c r="AY44" s="9"/>
      <c r="AZ44" s="102"/>
      <c r="BA44" s="102"/>
      <c r="BB44" s="102"/>
      <c r="BC44" s="102"/>
      <c r="BD44" s="4"/>
    </row>
    <row r="45" spans="11:56">
      <c r="AY45" s="9"/>
      <c r="AZ45" s="102"/>
      <c r="BA45" s="102"/>
      <c r="BB45" s="102"/>
      <c r="BC45" s="102"/>
      <c r="BD45" s="4"/>
    </row>
    <row r="46" spans="11:56">
      <c r="AY46" s="4"/>
      <c r="AZ46" s="102"/>
      <c r="BA46" s="102"/>
      <c r="BB46" s="102"/>
      <c r="BC46" s="102"/>
      <c r="BD46" s="4"/>
    </row>
    <row r="47" spans="11:56">
      <c r="AY47" s="4"/>
      <c r="AZ47" s="102"/>
      <c r="BA47" s="102"/>
      <c r="BB47" s="102"/>
      <c r="BC47" s="102"/>
      <c r="BD47" s="4"/>
    </row>
    <row r="48" spans="11:56">
      <c r="AY48" s="4"/>
      <c r="AZ48" s="102"/>
      <c r="BA48" s="102"/>
      <c r="BB48" s="102"/>
      <c r="BC48" s="102"/>
      <c r="BD48" s="4"/>
    </row>
    <row r="49" spans="12:56">
      <c r="AY49" s="4"/>
      <c r="AZ49" s="102"/>
      <c r="BA49" s="102"/>
      <c r="BB49" s="102"/>
      <c r="BC49" s="102"/>
      <c r="BD49" s="4"/>
    </row>
    <row r="50" spans="12:56">
      <c r="AY50" s="4"/>
      <c r="AZ50" s="102"/>
      <c r="BA50" s="102"/>
      <c r="BB50" s="102"/>
      <c r="BC50" s="102"/>
      <c r="BD50" s="4"/>
    </row>
    <row r="51" spans="12:56">
      <c r="AY51" s="4"/>
      <c r="AZ51" s="102"/>
      <c r="BA51" s="102"/>
      <c r="BB51" s="102"/>
      <c r="BC51" s="102"/>
      <c r="BD51" s="4"/>
    </row>
    <row r="52" spans="12:56">
      <c r="N52" s="22" t="s">
        <v>62</v>
      </c>
      <c r="W52" s="22" t="s">
        <v>62</v>
      </c>
      <c r="AF52" s="22" t="s">
        <v>62</v>
      </c>
      <c r="AP52" s="22" t="s">
        <v>62</v>
      </c>
      <c r="AY52" s="4"/>
      <c r="AZ52" s="102"/>
      <c r="BA52" s="102"/>
      <c r="BB52" s="102"/>
      <c r="BC52" s="102"/>
      <c r="BD52" s="4"/>
    </row>
    <row r="53" spans="12:56">
      <c r="AY53" s="5" t="s">
        <v>218</v>
      </c>
      <c r="AZ53" s="107"/>
      <c r="BA53" s="107"/>
      <c r="BB53" s="107"/>
      <c r="BC53" s="107"/>
      <c r="BD53" s="4"/>
    </row>
    <row r="54" spans="12:56">
      <c r="AY54" s="11"/>
      <c r="AZ54" s="103" t="s">
        <v>34</v>
      </c>
      <c r="BA54" s="103" t="s">
        <v>35</v>
      </c>
      <c r="BB54" s="103" t="s">
        <v>36</v>
      </c>
      <c r="BC54" s="103" t="s">
        <v>37</v>
      </c>
      <c r="BD54" s="4"/>
    </row>
    <row r="55" spans="12:56">
      <c r="AY55" s="7" t="s">
        <v>19</v>
      </c>
      <c r="AZ55" s="182">
        <f>'3. % BY PRIORITY'!G72</f>
        <v>1</v>
      </c>
      <c r="BA55" s="182" t="e">
        <f>'3. % BY PRIORITY'!N72</f>
        <v>#DIV/0!</v>
      </c>
      <c r="BB55" s="182" t="e">
        <f>'3. % BY PRIORITY'!U72</f>
        <v>#DIV/0!</v>
      </c>
      <c r="BC55" s="182" t="e">
        <f>'3. % BY PRIORITY'!AB72</f>
        <v>#DIV/0!</v>
      </c>
      <c r="BD55" s="4"/>
    </row>
    <row r="56" spans="12:56">
      <c r="L56" s="8"/>
      <c r="M56" s="8"/>
      <c r="AY56" s="7" t="s">
        <v>20</v>
      </c>
      <c r="AZ56" s="182">
        <f>'3. % BY PRIORITY'!G75</f>
        <v>0</v>
      </c>
      <c r="BA56" s="182" t="e">
        <f>'3. % BY PRIORITY'!N75</f>
        <v>#DIV/0!</v>
      </c>
      <c r="BB56" s="182" t="e">
        <f>'3. % BY PRIORITY'!U75</f>
        <v>#DIV/0!</v>
      </c>
      <c r="BC56" s="182" t="e">
        <f>'3. % BY PRIORITY'!AB75</f>
        <v>#DIV/0!</v>
      </c>
      <c r="BD56" s="4"/>
    </row>
    <row r="57" spans="12:56">
      <c r="L57" s="8"/>
      <c r="M57" s="8"/>
      <c r="AY57" s="7" t="s">
        <v>21</v>
      </c>
      <c r="AZ57" s="182">
        <f>'3. % BY PRIORITY'!G79</f>
        <v>0</v>
      </c>
      <c r="BA57" s="182" t="e">
        <f>'3. % BY PRIORITY'!N79</f>
        <v>#DIV/0!</v>
      </c>
      <c r="BB57" s="182" t="e">
        <f>'3. % BY PRIORITY'!U79</f>
        <v>#DIV/0!</v>
      </c>
      <c r="BC57" s="182" t="e">
        <f>'3. % BY PRIORITY'!AB79</f>
        <v>#DIV/0!</v>
      </c>
      <c r="BD57" s="4"/>
    </row>
    <row r="58" spans="12:56">
      <c r="L58" s="8"/>
      <c r="M58" s="8"/>
      <c r="AY58" s="4"/>
      <c r="AZ58" s="102"/>
      <c r="BA58" s="102"/>
      <c r="BB58" s="102"/>
      <c r="BC58" s="102"/>
      <c r="BD58" s="4"/>
    </row>
    <row r="59" spans="12:56">
      <c r="AY59" s="9"/>
      <c r="AZ59" s="102"/>
      <c r="BA59" s="102"/>
      <c r="BB59" s="102"/>
      <c r="BC59" s="102"/>
      <c r="BD59" s="4"/>
    </row>
    <row r="60" spans="12:56">
      <c r="AY60" s="9"/>
      <c r="AZ60" s="102"/>
      <c r="BA60" s="102"/>
      <c r="BB60" s="102"/>
      <c r="BC60" s="102"/>
      <c r="BD60" s="4"/>
    </row>
    <row r="61" spans="12:56">
      <c r="AY61" s="9"/>
      <c r="AZ61" s="102"/>
      <c r="BA61" s="102"/>
      <c r="BB61" s="102"/>
      <c r="BC61" s="102"/>
      <c r="BD61" s="4"/>
    </row>
    <row r="62" spans="12:56">
      <c r="AY62" s="4"/>
      <c r="AZ62" s="102"/>
      <c r="BA62" s="102"/>
      <c r="BB62" s="102"/>
      <c r="BC62" s="102"/>
      <c r="BD62" s="4"/>
    </row>
    <row r="63" spans="12:56">
      <c r="AY63" s="4"/>
      <c r="AZ63" s="102"/>
      <c r="BA63" s="102"/>
      <c r="BB63" s="102"/>
      <c r="BC63" s="102"/>
      <c r="BD63" s="4"/>
    </row>
    <row r="64" spans="12:56">
      <c r="AY64" s="4"/>
      <c r="AZ64" s="102"/>
      <c r="BA64" s="102"/>
      <c r="BB64" s="102"/>
      <c r="BC64" s="102"/>
      <c r="BD64" s="4"/>
    </row>
    <row r="65" spans="51:56">
      <c r="AY65" s="4"/>
      <c r="AZ65" s="102"/>
      <c r="BA65" s="102"/>
      <c r="BB65" s="102"/>
      <c r="BC65" s="102"/>
      <c r="BD65" s="4"/>
    </row>
    <row r="66" spans="51:56">
      <c r="AY66" s="4"/>
      <c r="AZ66" s="102"/>
      <c r="BA66" s="102"/>
      <c r="BB66" s="102"/>
      <c r="BC66" s="102"/>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B1:AB154"/>
  <sheetViews>
    <sheetView zoomScale="70" zoomScaleNormal="70" workbookViewId="0">
      <pane ySplit="1" topLeftCell="A2" activePane="bottomLeft" state="frozen"/>
      <selection pane="bottomLeft" activeCell="D1" sqref="D1"/>
    </sheetView>
  </sheetViews>
  <sheetFormatPr defaultColWidth="9.140625" defaultRowHeight="14.25"/>
  <cols>
    <col min="1" max="1" width="3.42578125" style="60" customWidth="1"/>
    <col min="2" max="2" width="38.85546875" style="60" customWidth="1"/>
    <col min="3" max="3" width="13.7109375" style="81" customWidth="1"/>
    <col min="4" max="4" width="13.85546875" style="81" customWidth="1"/>
    <col min="5" max="5" width="16.28515625" style="81" customWidth="1"/>
    <col min="6" max="6" width="14.140625" style="60" customWidth="1"/>
    <col min="7" max="7" width="17.140625" style="81" customWidth="1"/>
    <col min="8" max="8" width="4.7109375" style="60" customWidth="1"/>
    <col min="9" max="9" width="40.140625" style="60" customWidth="1"/>
    <col min="10" max="10" width="13.7109375" style="81" customWidth="1"/>
    <col min="11" max="13" width="17.140625" style="60" customWidth="1"/>
    <col min="14" max="14" width="17.140625" style="81" customWidth="1"/>
    <col min="15" max="15" width="4.7109375" style="60" customWidth="1"/>
    <col min="16" max="16" width="40.140625" style="60" customWidth="1"/>
    <col min="17" max="17" width="13.7109375" style="81" customWidth="1"/>
    <col min="18" max="20" width="17.140625" style="60" customWidth="1"/>
    <col min="21" max="21" width="17.140625" style="89" customWidth="1"/>
    <col min="22" max="22" width="4.7109375" style="60" customWidth="1"/>
    <col min="23" max="23" width="55.28515625" style="60" customWidth="1"/>
    <col min="24" max="24" width="13.7109375" style="81" customWidth="1"/>
    <col min="25" max="27" width="17.140625" style="60" customWidth="1"/>
    <col min="28" max="28" width="17.140625" style="237" customWidth="1"/>
    <col min="29" max="16384" width="9.140625" style="60"/>
  </cols>
  <sheetData>
    <row r="1" spans="2:28" s="58" customFormat="1" ht="20.25">
      <c r="B1" s="205"/>
      <c r="C1" s="375" t="s">
        <v>13</v>
      </c>
      <c r="D1" s="208"/>
      <c r="E1" s="208"/>
      <c r="F1" s="207"/>
      <c r="G1" s="208"/>
      <c r="I1" s="206" t="s">
        <v>14</v>
      </c>
      <c r="J1" s="375"/>
      <c r="K1" s="205"/>
      <c r="L1" s="205"/>
      <c r="M1" s="205"/>
      <c r="N1" s="209"/>
      <c r="P1" s="205" t="s">
        <v>15</v>
      </c>
      <c r="Q1" s="375"/>
      <c r="R1" s="205"/>
      <c r="S1" s="205"/>
      <c r="T1" s="205"/>
      <c r="U1" s="210"/>
      <c r="W1" s="205" t="s">
        <v>16</v>
      </c>
      <c r="X1" s="375"/>
      <c r="Y1" s="205"/>
      <c r="Z1" s="205"/>
      <c r="AA1" s="205"/>
      <c r="AB1" s="244"/>
    </row>
    <row r="2" spans="2:28" ht="15.75">
      <c r="B2" s="67"/>
      <c r="C2" s="59"/>
      <c r="D2" s="59"/>
      <c r="E2" s="59"/>
      <c r="F2" s="67"/>
      <c r="G2" s="59"/>
      <c r="I2" s="68"/>
      <c r="J2" s="59"/>
      <c r="K2" s="68"/>
      <c r="L2" s="68"/>
      <c r="M2" s="68"/>
      <c r="N2" s="97"/>
      <c r="P2" s="68"/>
      <c r="Q2" s="59"/>
      <c r="R2" s="68"/>
      <c r="S2" s="68"/>
      <c r="T2" s="68"/>
      <c r="U2" s="85"/>
      <c r="W2" s="68"/>
      <c r="X2" s="59"/>
      <c r="Y2" s="68"/>
      <c r="Z2" s="68"/>
      <c r="AA2" s="68"/>
      <c r="AB2" s="232"/>
    </row>
    <row r="3" spans="2:28" s="63" customFormat="1" ht="15.75">
      <c r="B3" s="318" t="s">
        <v>76</v>
      </c>
      <c r="C3" s="376"/>
      <c r="D3" s="376"/>
      <c r="E3" s="376"/>
      <c r="F3" s="312"/>
      <c r="G3" s="313"/>
      <c r="I3" s="318" t="s">
        <v>76</v>
      </c>
      <c r="J3" s="376"/>
      <c r="K3" s="312"/>
      <c r="L3" s="312"/>
      <c r="M3" s="312"/>
      <c r="N3" s="313"/>
      <c r="P3" s="318" t="s">
        <v>76</v>
      </c>
      <c r="Q3" s="376"/>
      <c r="R3" s="312"/>
      <c r="S3" s="312"/>
      <c r="T3" s="312"/>
      <c r="U3" s="313"/>
      <c r="W3" s="318" t="s">
        <v>76</v>
      </c>
      <c r="X3" s="376"/>
      <c r="Y3" s="312"/>
      <c r="Z3" s="312"/>
      <c r="AA3" s="312"/>
      <c r="AB3" s="313"/>
    </row>
    <row r="4" spans="2:28" ht="42" customHeight="1">
      <c r="B4" s="314" t="s">
        <v>23</v>
      </c>
      <c r="C4" s="315" t="s">
        <v>24</v>
      </c>
      <c r="D4" s="315" t="s">
        <v>18</v>
      </c>
      <c r="E4" s="315" t="s">
        <v>48</v>
      </c>
      <c r="F4" s="314" t="s">
        <v>29</v>
      </c>
      <c r="G4" s="315" t="s">
        <v>49</v>
      </c>
      <c r="I4" s="314" t="s">
        <v>23</v>
      </c>
      <c r="J4" s="315" t="s">
        <v>24</v>
      </c>
      <c r="K4" s="314" t="s">
        <v>18</v>
      </c>
      <c r="L4" s="314" t="s">
        <v>48</v>
      </c>
      <c r="M4" s="314" t="s">
        <v>29</v>
      </c>
      <c r="N4" s="315" t="s">
        <v>49</v>
      </c>
      <c r="P4" s="314" t="s">
        <v>23</v>
      </c>
      <c r="Q4" s="315" t="s">
        <v>24</v>
      </c>
      <c r="R4" s="314" t="s">
        <v>18</v>
      </c>
      <c r="S4" s="314" t="s">
        <v>48</v>
      </c>
      <c r="T4" s="314" t="s">
        <v>29</v>
      </c>
      <c r="U4" s="316" t="s">
        <v>49</v>
      </c>
      <c r="W4" s="314" t="s">
        <v>23</v>
      </c>
      <c r="X4" s="315" t="s">
        <v>24</v>
      </c>
      <c r="Y4" s="314" t="s">
        <v>18</v>
      </c>
      <c r="Z4" s="314" t="s">
        <v>48</v>
      </c>
      <c r="AA4" s="314" t="s">
        <v>29</v>
      </c>
      <c r="AB4" s="317" t="s">
        <v>49</v>
      </c>
    </row>
    <row r="5" spans="2:28" s="63" customFormat="1" ht="6" customHeight="1">
      <c r="B5" s="170"/>
      <c r="C5" s="180"/>
      <c r="D5" s="180"/>
      <c r="E5" s="180"/>
      <c r="F5" s="170"/>
      <c r="G5" s="180"/>
      <c r="I5" s="170"/>
      <c r="J5" s="180"/>
      <c r="K5" s="170"/>
      <c r="L5" s="170"/>
      <c r="M5" s="170"/>
      <c r="N5" s="180"/>
      <c r="P5" s="170"/>
      <c r="Q5" s="180"/>
      <c r="R5" s="170"/>
      <c r="S5" s="170"/>
      <c r="T5" s="170"/>
      <c r="U5" s="181"/>
      <c r="W5" s="170"/>
      <c r="X5" s="180"/>
      <c r="Y5" s="170"/>
      <c r="Z5" s="170"/>
      <c r="AA5" s="170"/>
      <c r="AB5" s="235"/>
    </row>
    <row r="6" spans="2:28" ht="21.75" customHeight="1">
      <c r="B6" s="250" t="s">
        <v>45</v>
      </c>
      <c r="C6" s="272">
        <f>COUNTIFS('1. ALL DATA'!$Y$5:$Y$128,"LEADER OF THE COUNCIL",'1. ALL DATA'!$H$5:$H$128,"Fully Achieved")</f>
        <v>1</v>
      </c>
      <c r="D6" s="373">
        <f>C6/C20</f>
        <v>0.05</v>
      </c>
      <c r="E6" s="457">
        <f>D6+D7</f>
        <v>0.65</v>
      </c>
      <c r="F6" s="120">
        <f>C6/C21</f>
        <v>7.6923076923076927E-2</v>
      </c>
      <c r="G6" s="454">
        <f>F6+F7</f>
        <v>1</v>
      </c>
      <c r="I6" s="250" t="s">
        <v>45</v>
      </c>
      <c r="J6" s="272">
        <f>COUNTIFS('1. ALL DATA'!$Y$5:$Y$128,"LEADER OF THE COUNCIL",'1. ALL DATA'!$M$5:$M$128,"Fully Achieved")</f>
        <v>0</v>
      </c>
      <c r="K6" s="120">
        <f>J6/J20</f>
        <v>0</v>
      </c>
      <c r="L6" s="472">
        <f>K6+K7</f>
        <v>0</v>
      </c>
      <c r="M6" s="120" t="e">
        <f>J6/J21</f>
        <v>#DIV/0!</v>
      </c>
      <c r="N6" s="454" t="e">
        <f>M6+M7</f>
        <v>#DIV/0!</v>
      </c>
      <c r="P6" s="250" t="s">
        <v>45</v>
      </c>
      <c r="Q6" s="272">
        <f>COUNTIFS('1. ALL DATA'!$Y$5:$Y$128,"LEADER OF THE COUNCIL",'1. ALL DATA'!$R$5:$R$128,"Fully Achieved")</f>
        <v>0</v>
      </c>
      <c r="R6" s="120">
        <f>Q6/Q20</f>
        <v>0</v>
      </c>
      <c r="S6" s="472">
        <f>R6+R7</f>
        <v>0</v>
      </c>
      <c r="T6" s="120" t="e">
        <f>Q6/Q21</f>
        <v>#DIV/0!</v>
      </c>
      <c r="U6" s="454" t="e">
        <f>T6+T7</f>
        <v>#DIV/0!</v>
      </c>
      <c r="W6" s="250" t="s">
        <v>45</v>
      </c>
      <c r="X6" s="272">
        <f>COUNTIFS('1. ALL DATA'!$Y$5:$Y$128,"LEADER OF THE COUNCIL",'1. ALL DATA'!$V$5:$V$128,"Fully Achieved")</f>
        <v>0</v>
      </c>
      <c r="Y6" s="120">
        <f>X6/$X$20</f>
        <v>0</v>
      </c>
      <c r="Z6" s="472">
        <f>Y6+Y7</f>
        <v>0</v>
      </c>
      <c r="AA6" s="120" t="e">
        <f>X6/$X$21</f>
        <v>#DIV/0!</v>
      </c>
      <c r="AB6" s="454" t="e">
        <f>AA6+AA7</f>
        <v>#DIV/0!</v>
      </c>
    </row>
    <row r="7" spans="2:28" ht="18.75" customHeight="1">
      <c r="B7" s="250" t="s">
        <v>41</v>
      </c>
      <c r="C7" s="272">
        <f>COUNTIFS('1. ALL DATA'!$Y$5:$Y$128,"LEADER OF THE COUNCIL",'1. ALL DATA'!$H$5:$H$128,"On TRACK TO BE ACHIEVED")</f>
        <v>12</v>
      </c>
      <c r="D7" s="373">
        <f>C7/C20</f>
        <v>0.6</v>
      </c>
      <c r="E7" s="457"/>
      <c r="F7" s="120">
        <f>C7/C21</f>
        <v>0.92307692307692313</v>
      </c>
      <c r="G7" s="454"/>
      <c r="I7" s="250" t="s">
        <v>41</v>
      </c>
      <c r="J7" s="272">
        <f>COUNTIFS('1. ALL DATA'!$Y$5:$Y$128,"LEADER OF THE COUNCIL",'1. ALL DATA'!$M$5:$M$128,"On TRACK TO BE ACHIEVED")</f>
        <v>0</v>
      </c>
      <c r="K7" s="120">
        <f>J7/J20</f>
        <v>0</v>
      </c>
      <c r="L7" s="472"/>
      <c r="M7" s="120" t="e">
        <f>J7/J21</f>
        <v>#DIV/0!</v>
      </c>
      <c r="N7" s="454"/>
      <c r="P7" s="250" t="s">
        <v>41</v>
      </c>
      <c r="Q7" s="272">
        <f>COUNTIFS('1. ALL DATA'!$Y$5:$Y$128,"LEADER OF THE COUNCIL",'1. ALL DATA'!$R$5:$R$128,"On TRACK TO BE ACHIEVED")</f>
        <v>0</v>
      </c>
      <c r="R7" s="120">
        <f>Q7/Q20</f>
        <v>0</v>
      </c>
      <c r="S7" s="472"/>
      <c r="T7" s="120" t="e">
        <f>Q7/Q21</f>
        <v>#DIV/0!</v>
      </c>
      <c r="U7" s="454"/>
      <c r="W7" s="250" t="s">
        <v>82</v>
      </c>
      <c r="X7" s="272">
        <f>COUNTIFS('1. ALL DATA'!$Y$5:$Y$128,"LEADER OF THE COUNCIL",'1. ALL DATA'!$V$5:$V$128,"Numerical Outturn Within 5% Tolerance")</f>
        <v>0</v>
      </c>
      <c r="Y7" s="139">
        <f>X7/$X$20</f>
        <v>0</v>
      </c>
      <c r="Z7" s="472"/>
      <c r="AA7" s="139" t="e">
        <f t="shared" ref="AA7:AA14" si="0">X7/$X$21</f>
        <v>#DIV/0!</v>
      </c>
      <c r="AB7" s="454"/>
    </row>
    <row r="8" spans="2:28" s="63" customFormat="1" ht="6" customHeight="1">
      <c r="B8" s="170"/>
      <c r="C8" s="268"/>
      <c r="D8" s="254"/>
      <c r="E8" s="254"/>
      <c r="F8" s="171"/>
      <c r="G8" s="172"/>
      <c r="I8" s="170"/>
      <c r="J8" s="268"/>
      <c r="K8" s="171"/>
      <c r="L8" s="171"/>
      <c r="M8" s="171"/>
      <c r="N8" s="172"/>
      <c r="P8" s="170"/>
      <c r="Q8" s="268"/>
      <c r="R8" s="171"/>
      <c r="S8" s="171"/>
      <c r="T8" s="171"/>
      <c r="U8" s="172"/>
      <c r="W8" s="173"/>
      <c r="X8" s="268"/>
      <c r="Y8" s="319"/>
      <c r="Z8" s="171"/>
      <c r="AA8" s="319"/>
      <c r="AB8" s="172"/>
    </row>
    <row r="9" spans="2:28" ht="21" customHeight="1">
      <c r="B9" s="455" t="s">
        <v>26</v>
      </c>
      <c r="C9" s="477">
        <f>COUNTIFS('1. ALL DATA'!$Y$5:$Y$128,"LEADER OF THE COUNCIL",'1. ALL DATA'!$H$5:$H$128,"In danger of falling behind target")</f>
        <v>0</v>
      </c>
      <c r="D9" s="457">
        <f>C9/C20</f>
        <v>0</v>
      </c>
      <c r="E9" s="457">
        <f>D9</f>
        <v>0</v>
      </c>
      <c r="F9" s="472">
        <f>C9/C21</f>
        <v>0</v>
      </c>
      <c r="G9" s="459">
        <f>F9</f>
        <v>0</v>
      </c>
      <c r="I9" s="455" t="s">
        <v>26</v>
      </c>
      <c r="J9" s="477">
        <f>COUNTIFS('1. ALL DATA'!$Y$5:$Y$128,"LEADER OF THE COUNCIL",'1. ALL DATA'!$M$5:$M$128,"In danger of falling behind target")</f>
        <v>0</v>
      </c>
      <c r="K9" s="472">
        <f>J9/J20</f>
        <v>0</v>
      </c>
      <c r="L9" s="472">
        <f>K9</f>
        <v>0</v>
      </c>
      <c r="M9" s="472" t="e">
        <f>J9/J21</f>
        <v>#DIV/0!</v>
      </c>
      <c r="N9" s="459" t="e">
        <f>M9</f>
        <v>#DIV/0!</v>
      </c>
      <c r="P9" s="455" t="s">
        <v>26</v>
      </c>
      <c r="Q9" s="477">
        <f>COUNTIFS('1. ALL DATA'!$Y$5:$Y$128,"LEADER OF THE COUNCIL",'1. ALL DATA'!$R$5:$R$128,"In danger of falling behind target")</f>
        <v>0</v>
      </c>
      <c r="R9" s="472">
        <f>Q9/Q20</f>
        <v>0</v>
      </c>
      <c r="S9" s="472">
        <f>R9</f>
        <v>0</v>
      </c>
      <c r="T9" s="472" t="e">
        <f>Q9/Q21</f>
        <v>#DIV/0!</v>
      </c>
      <c r="U9" s="459" t="e">
        <f>T9</f>
        <v>#DIV/0!</v>
      </c>
      <c r="W9" s="252" t="s">
        <v>83</v>
      </c>
      <c r="X9" s="377">
        <f>COUNTIFS('1. ALL DATA'!$Y$5:$Y$128,"LEADER OF THE COUNCIL",'1. ALL DATA'!$V$5:$V$128,"In danger of falling behind target")</f>
        <v>0</v>
      </c>
      <c r="Y9" s="139">
        <f t="shared" ref="Y9:Y19" si="1">X9/$X$20</f>
        <v>0</v>
      </c>
      <c r="Z9" s="473">
        <f>SUM(Y9:Y11)</f>
        <v>0</v>
      </c>
      <c r="AA9" s="139" t="e">
        <f t="shared" si="0"/>
        <v>#DIV/0!</v>
      </c>
      <c r="AB9" s="459" t="e">
        <f>SUM(AA9:AA11)</f>
        <v>#DIV/0!</v>
      </c>
    </row>
    <row r="10" spans="2:28" ht="20.25" customHeight="1">
      <c r="B10" s="455"/>
      <c r="C10" s="477"/>
      <c r="D10" s="457"/>
      <c r="E10" s="457"/>
      <c r="F10" s="472"/>
      <c r="G10" s="459"/>
      <c r="I10" s="455"/>
      <c r="J10" s="477"/>
      <c r="K10" s="472"/>
      <c r="L10" s="472"/>
      <c r="M10" s="472"/>
      <c r="N10" s="459"/>
      <c r="P10" s="455"/>
      <c r="Q10" s="477"/>
      <c r="R10" s="472"/>
      <c r="S10" s="472"/>
      <c r="T10" s="472"/>
      <c r="U10" s="459"/>
      <c r="W10" s="252" t="s">
        <v>84</v>
      </c>
      <c r="X10" s="377">
        <f>COUNTIFS('1. ALL DATA'!$Y$5:$Y$128,"LEADER OF THE COUNCIL",'1. ALL DATA'!$V$5:$V$128,"Target Partially Met")</f>
        <v>0</v>
      </c>
      <c r="Y10" s="139">
        <f t="shared" si="1"/>
        <v>0</v>
      </c>
      <c r="Z10" s="474"/>
      <c r="AA10" s="139" t="e">
        <f t="shared" si="0"/>
        <v>#DIV/0!</v>
      </c>
      <c r="AB10" s="459"/>
    </row>
    <row r="11" spans="2:28" ht="15.75" customHeight="1">
      <c r="B11" s="455"/>
      <c r="C11" s="477"/>
      <c r="D11" s="457"/>
      <c r="E11" s="457"/>
      <c r="F11" s="472"/>
      <c r="G11" s="459"/>
      <c r="I11" s="455"/>
      <c r="J11" s="477"/>
      <c r="K11" s="472"/>
      <c r="L11" s="472"/>
      <c r="M11" s="472"/>
      <c r="N11" s="459"/>
      <c r="P11" s="455"/>
      <c r="Q11" s="477"/>
      <c r="R11" s="472"/>
      <c r="S11" s="472"/>
      <c r="T11" s="472"/>
      <c r="U11" s="459"/>
      <c r="W11" s="252" t="s">
        <v>86</v>
      </c>
      <c r="X11" s="377">
        <f>COUNTIFS('1. ALL DATA'!$Y$5:$Y$128,"LEADER OF THE COUNCIL",'1. ALL DATA'!$V$5:$V$128,"Completion Date Within Reasonable Tolerance")</f>
        <v>0</v>
      </c>
      <c r="Y11" s="139">
        <f t="shared" si="1"/>
        <v>0</v>
      </c>
      <c r="Z11" s="475"/>
      <c r="AA11" s="139" t="e">
        <f t="shared" si="0"/>
        <v>#DIV/0!</v>
      </c>
      <c r="AB11" s="459"/>
    </row>
    <row r="12" spans="2:28" s="63" customFormat="1" ht="6" customHeight="1">
      <c r="B12" s="170"/>
      <c r="C12" s="180"/>
      <c r="D12" s="254"/>
      <c r="E12" s="254"/>
      <c r="F12" s="171"/>
      <c r="G12" s="172"/>
      <c r="I12" s="170"/>
      <c r="J12" s="180"/>
      <c r="K12" s="171"/>
      <c r="L12" s="171"/>
      <c r="M12" s="171"/>
      <c r="N12" s="172"/>
      <c r="P12" s="170"/>
      <c r="Q12" s="180"/>
      <c r="R12" s="171"/>
      <c r="S12" s="171"/>
      <c r="T12" s="171"/>
      <c r="U12" s="172"/>
      <c r="W12" s="173"/>
      <c r="X12" s="180"/>
      <c r="Y12" s="319"/>
      <c r="Z12" s="171"/>
      <c r="AA12" s="319"/>
      <c r="AB12" s="172"/>
    </row>
    <row r="13" spans="2:28" ht="20.25" customHeight="1">
      <c r="B13" s="251" t="s">
        <v>42</v>
      </c>
      <c r="C13" s="272">
        <f>COUNTIFS('1. ALL DATA'!$Y$5:$Y$128,"LEADER OF THE COUNCIL",'1. ALL DATA'!$H$5:$H$128,"Completed behind schedule")</f>
        <v>0</v>
      </c>
      <c r="D13" s="373">
        <f>C13/C20</f>
        <v>0</v>
      </c>
      <c r="E13" s="457">
        <f>D13+D14</f>
        <v>0</v>
      </c>
      <c r="F13" s="120">
        <f>C13/C21</f>
        <v>0</v>
      </c>
      <c r="G13" s="476">
        <f>F13+F14</f>
        <v>0</v>
      </c>
      <c r="I13" s="251" t="s">
        <v>42</v>
      </c>
      <c r="J13" s="272">
        <f>COUNTIFS('1. ALL DATA'!$Y$5:$Y$128,"LEADER OF THE COUNCIL",'1. ALL DATA'!$M$5:$M$128,"Completed behind schedule")</f>
        <v>0</v>
      </c>
      <c r="K13" s="120">
        <f>J13/J20</f>
        <v>0</v>
      </c>
      <c r="L13" s="472">
        <f>K13+K14</f>
        <v>0</v>
      </c>
      <c r="M13" s="120" t="e">
        <f>J13/J21</f>
        <v>#DIV/0!</v>
      </c>
      <c r="N13" s="476" t="e">
        <f>M13+M14</f>
        <v>#DIV/0!</v>
      </c>
      <c r="P13" s="251" t="s">
        <v>42</v>
      </c>
      <c r="Q13" s="272">
        <f>COUNTIFS('1. ALL DATA'!$Y$5:$Y$128,"LEADER OF THE COUNCIL",'1. ALL DATA'!$R$5:$R$128,"Completed behind schedule")</f>
        <v>0</v>
      </c>
      <c r="R13" s="120">
        <f>Q13/Q20</f>
        <v>0</v>
      </c>
      <c r="S13" s="472">
        <f>R13+R14</f>
        <v>0</v>
      </c>
      <c r="T13" s="120" t="e">
        <f>Q13/Q21</f>
        <v>#DIV/0!</v>
      </c>
      <c r="U13" s="476" t="e">
        <f>T13+T14</f>
        <v>#DIV/0!</v>
      </c>
      <c r="W13" s="251" t="s">
        <v>85</v>
      </c>
      <c r="X13" s="272">
        <f>COUNTIFS('1. ALL DATA'!$Y$5:$Y$128,"LEADER OF THE COUNCIL",'1. ALL DATA'!$V$5:$V$128,"Completed Significantly After Target Deadline")</f>
        <v>0</v>
      </c>
      <c r="Y13" s="139">
        <f t="shared" si="1"/>
        <v>0</v>
      </c>
      <c r="Z13" s="472">
        <f>Y13+Y14</f>
        <v>0</v>
      </c>
      <c r="AA13" s="139" t="e">
        <f t="shared" si="0"/>
        <v>#DIV/0!</v>
      </c>
      <c r="AB13" s="476" t="e">
        <f>AA13+AA14</f>
        <v>#DIV/0!</v>
      </c>
    </row>
    <row r="14" spans="2:28" ht="20.25" customHeight="1">
      <c r="B14" s="251" t="s">
        <v>27</v>
      </c>
      <c r="C14" s="272">
        <f>COUNTIFS('1. ALL DATA'!$Y$5:$Y$128,"LEADER OF THE COUNCIL",'1. ALL DATA'!$H$5:$H$128,"Off target")</f>
        <v>0</v>
      </c>
      <c r="D14" s="373">
        <f>C14/C20</f>
        <v>0</v>
      </c>
      <c r="E14" s="457"/>
      <c r="F14" s="120">
        <f>C14/C21</f>
        <v>0</v>
      </c>
      <c r="G14" s="476"/>
      <c r="I14" s="251" t="s">
        <v>27</v>
      </c>
      <c r="J14" s="272">
        <f>COUNTIFS('1. ALL DATA'!$Y$5:$Y$128,"LEADER OF THE COUNCIL",'1. ALL DATA'!$M$5:$M$128,"Off target")</f>
        <v>0</v>
      </c>
      <c r="K14" s="120">
        <f>J14/J20</f>
        <v>0</v>
      </c>
      <c r="L14" s="472"/>
      <c r="M14" s="120" t="e">
        <f>J14/J21</f>
        <v>#DIV/0!</v>
      </c>
      <c r="N14" s="476"/>
      <c r="P14" s="251" t="s">
        <v>27</v>
      </c>
      <c r="Q14" s="272">
        <f>COUNTIFS('1. ALL DATA'!$Y$5:$Y$128,"LEADER OF THE COUNCIL",'1. ALL DATA'!$R$5:$R$128,"Off target")</f>
        <v>0</v>
      </c>
      <c r="R14" s="120">
        <f>Q14/Q20</f>
        <v>0</v>
      </c>
      <c r="S14" s="472"/>
      <c r="T14" s="120" t="e">
        <f>Q14/Q21</f>
        <v>#DIV/0!</v>
      </c>
      <c r="U14" s="476"/>
      <c r="W14" s="251" t="s">
        <v>27</v>
      </c>
      <c r="X14" s="272">
        <f>COUNTIFS('1. ALL DATA'!$Y$5:$Y$128,"LEADER OF THE COUNCIL",'1. ALL DATA'!$V$5:$V$128,"Off target")</f>
        <v>0</v>
      </c>
      <c r="Y14" s="139">
        <f t="shared" si="1"/>
        <v>0</v>
      </c>
      <c r="Z14" s="472"/>
      <c r="AA14" s="139" t="e">
        <f t="shared" si="0"/>
        <v>#DIV/0!</v>
      </c>
      <c r="AB14" s="476"/>
    </row>
    <row r="15" spans="2:28" s="63" customFormat="1" ht="6.75" customHeight="1">
      <c r="B15" s="170"/>
      <c r="C15" s="268"/>
      <c r="D15" s="254"/>
      <c r="E15" s="254"/>
      <c r="F15" s="171"/>
      <c r="G15" s="175"/>
      <c r="I15" s="170"/>
      <c r="J15" s="268"/>
      <c r="K15" s="171"/>
      <c r="L15" s="171"/>
      <c r="M15" s="171"/>
      <c r="N15" s="175"/>
      <c r="P15" s="170"/>
      <c r="Q15" s="268"/>
      <c r="R15" s="171"/>
      <c r="S15" s="171"/>
      <c r="T15" s="171"/>
      <c r="U15" s="175"/>
      <c r="W15" s="321"/>
      <c r="X15" s="268"/>
      <c r="Y15" s="319"/>
      <c r="Z15" s="176"/>
      <c r="AA15" s="177"/>
      <c r="AB15" s="236"/>
    </row>
    <row r="16" spans="2:28" ht="15" customHeight="1">
      <c r="B16" s="48" t="s">
        <v>1</v>
      </c>
      <c r="C16" s="272">
        <f>COUNTIFS('1. ALL DATA'!$Y$5:$Y$128,"LEADER OF THE COUNCIL",'1. ALL DATA'!$H$5:$H$128,"Not yet due")</f>
        <v>7</v>
      </c>
      <c r="D16" s="255">
        <f>C16/C20</f>
        <v>0.35</v>
      </c>
      <c r="E16" s="255">
        <f>D16</f>
        <v>0.35</v>
      </c>
      <c r="F16" s="76"/>
      <c r="G16" s="47"/>
      <c r="I16" s="48" t="s">
        <v>1</v>
      </c>
      <c r="J16" s="272">
        <f>COUNTIFS('1. ALL DATA'!$Y$5:$Y$128,"LEADER OF THE COUNCIL",'1. ALL DATA'!$M$5:$M$128,"Not yet due")</f>
        <v>0</v>
      </c>
      <c r="K16" s="75">
        <f>J16/J20</f>
        <v>0</v>
      </c>
      <c r="L16" s="75">
        <f>K16</f>
        <v>0</v>
      </c>
      <c r="M16" s="76"/>
      <c r="N16" s="47"/>
      <c r="P16" s="48" t="s">
        <v>1</v>
      </c>
      <c r="Q16" s="272">
        <f>COUNTIFS('1. ALL DATA'!$Y$5:$Y$128,"LEADER OF THE COUNCIL",'1. ALL DATA'!$R$5:$R$128,"Not yet due")</f>
        <v>0</v>
      </c>
      <c r="R16" s="75">
        <f>Q16/Q20</f>
        <v>0</v>
      </c>
      <c r="S16" s="75">
        <f>R16</f>
        <v>0</v>
      </c>
      <c r="T16" s="76"/>
      <c r="U16" s="93"/>
      <c r="W16" s="62" t="s">
        <v>1</v>
      </c>
      <c r="X16" s="272">
        <f>COUNTIFS('1. ALL DATA'!$Y$5:$Y$128,"LEADER OF THE COUNCIL",'1. ALL DATA'!$V$5:$V$128,"Not yet due")</f>
        <v>0</v>
      </c>
      <c r="Y16" s="139">
        <f t="shared" si="1"/>
        <v>0</v>
      </c>
      <c r="Z16" s="75">
        <f>Y16</f>
        <v>0</v>
      </c>
      <c r="AA16" s="76"/>
      <c r="AB16" s="238"/>
    </row>
    <row r="17" spans="2:28" ht="15" customHeight="1">
      <c r="B17" s="48" t="s">
        <v>46</v>
      </c>
      <c r="C17" s="272">
        <f>COUNTIFS('1. ALL DATA'!$Y$5:$Y$128,"LEADER OF THE COUNCIL",'1. ALL DATA'!$H$5:$H$128,"Update not provided")</f>
        <v>0</v>
      </c>
      <c r="D17" s="255">
        <f>C17/C20</f>
        <v>0</v>
      </c>
      <c r="E17" s="255">
        <f>D17</f>
        <v>0</v>
      </c>
      <c r="F17" s="76"/>
      <c r="G17" s="98"/>
      <c r="I17" s="48" t="s">
        <v>46</v>
      </c>
      <c r="J17" s="272">
        <f>COUNTIFS('1. ALL DATA'!$Y$5:$Y$128,"LEADER OF THE COUNCIL",'1. ALL DATA'!$M$5:$M$128,"Update not provided")</f>
        <v>20</v>
      </c>
      <c r="K17" s="75">
        <f>J17/J20</f>
        <v>1</v>
      </c>
      <c r="L17" s="75">
        <f>K17</f>
        <v>1</v>
      </c>
      <c r="M17" s="76"/>
      <c r="N17" s="98"/>
      <c r="P17" s="48" t="s">
        <v>46</v>
      </c>
      <c r="Q17" s="272">
        <f>COUNTIFS('1. ALL DATA'!$Y$5:$Y$128,"LEADER OF THE COUNCIL",'1. ALL DATA'!$R$5:$R$128,"Update not provided")</f>
        <v>20</v>
      </c>
      <c r="R17" s="75">
        <f>Q17/Q20</f>
        <v>1</v>
      </c>
      <c r="S17" s="75">
        <f>R17</f>
        <v>1</v>
      </c>
      <c r="T17" s="76"/>
      <c r="U17" s="94"/>
      <c r="W17" s="64" t="s">
        <v>46</v>
      </c>
      <c r="X17" s="272">
        <f>COUNTIFS('1. ALL DATA'!$Y$5:$Y$128,"LEADER OF THE COUNCIL",'1. ALL DATA'!$V$5:$V$128,"Update not provided")</f>
        <v>20</v>
      </c>
      <c r="Y17" s="139">
        <f t="shared" si="1"/>
        <v>1</v>
      </c>
      <c r="Z17" s="75">
        <f>Y17</f>
        <v>1</v>
      </c>
      <c r="AA17" s="76"/>
    </row>
    <row r="18" spans="2:28" ht="15.75" customHeight="1">
      <c r="B18" s="49" t="s">
        <v>22</v>
      </c>
      <c r="C18" s="272">
        <f>COUNTIFS('1. ALL DATA'!$Y$5:$Y$128,"LEADER OF THE COUNCIL",'1. ALL DATA'!$H$5:$H$128,"Deferred")</f>
        <v>0</v>
      </c>
      <c r="D18" s="256">
        <f>C18/C20</f>
        <v>0</v>
      </c>
      <c r="E18" s="256">
        <f>D18</f>
        <v>0</v>
      </c>
      <c r="F18" s="77"/>
      <c r="G18" s="47"/>
      <c r="I18" s="49" t="s">
        <v>22</v>
      </c>
      <c r="J18" s="272">
        <f>COUNTIFS('1. ALL DATA'!$Y$5:$Y$128,"LEADER OF THE COUNCIL",'1. ALL DATA'!$M$5:$M$128,"Deferred")</f>
        <v>0</v>
      </c>
      <c r="K18" s="78">
        <f>J18/J20</f>
        <v>0</v>
      </c>
      <c r="L18" s="78">
        <f>K18</f>
        <v>0</v>
      </c>
      <c r="M18" s="77"/>
      <c r="N18" s="47"/>
      <c r="P18" s="49" t="s">
        <v>22</v>
      </c>
      <c r="Q18" s="272">
        <f>COUNTIFS('1. ALL DATA'!$Y$5:$Y$128,"LEADER OF THE COUNCIL",'1. ALL DATA'!$R$5:$R$128,"Deferred")</f>
        <v>0</v>
      </c>
      <c r="R18" s="78">
        <f>Q18/Q20</f>
        <v>0</v>
      </c>
      <c r="S18" s="78">
        <f>R18</f>
        <v>0</v>
      </c>
      <c r="T18" s="77"/>
      <c r="U18" s="93"/>
      <c r="W18" s="49" t="s">
        <v>22</v>
      </c>
      <c r="X18" s="272">
        <f>COUNTIFS('1. ALL DATA'!$Y$5:$Y$128,"LEADER OF THE COUNCIL",'1. ALL DATA'!$V$5:$V$128,"Deferred")</f>
        <v>0</v>
      </c>
      <c r="Y18" s="139">
        <f t="shared" si="1"/>
        <v>0</v>
      </c>
      <c r="Z18" s="78">
        <f>Y18</f>
        <v>0</v>
      </c>
      <c r="AA18" s="77"/>
      <c r="AB18" s="238"/>
    </row>
    <row r="19" spans="2:28" ht="15.75" customHeight="1">
      <c r="B19" s="49" t="s">
        <v>28</v>
      </c>
      <c r="C19" s="272">
        <f>COUNTIFS('1. ALL DATA'!$Y$5:$Y$128,"LEADER OF THE COUNCIL",'1. ALL DATA'!$H$5:$H$128,"Deleted")</f>
        <v>0</v>
      </c>
      <c r="D19" s="256">
        <f>C19/C20</f>
        <v>0</v>
      </c>
      <c r="E19" s="256">
        <f>D19</f>
        <v>0</v>
      </c>
      <c r="F19" s="77"/>
      <c r="G19" s="91" t="s">
        <v>62</v>
      </c>
      <c r="I19" s="49" t="s">
        <v>28</v>
      </c>
      <c r="J19" s="272">
        <f>COUNTIFS('1. ALL DATA'!$Y$5:$Y$128,"LEADER OF THE COUNCIL",'1. ALL DATA'!$M$5:$M$128,"Deleted")</f>
        <v>0</v>
      </c>
      <c r="K19" s="78">
        <f>J19/J20</f>
        <v>0</v>
      </c>
      <c r="L19" s="78">
        <f>K19</f>
        <v>0</v>
      </c>
      <c r="M19" s="77"/>
      <c r="N19" s="91" t="s">
        <v>62</v>
      </c>
      <c r="P19" s="49" t="s">
        <v>28</v>
      </c>
      <c r="Q19" s="272">
        <f>COUNTIFS('1. ALL DATA'!$Y$5:$Y$128,"LEADER OF THE COUNCIL",'1. ALL DATA'!$R$5:$R$128,"Deleted")</f>
        <v>0</v>
      </c>
      <c r="R19" s="78">
        <f>Q19/Q20</f>
        <v>0</v>
      </c>
      <c r="S19" s="78">
        <f>R19</f>
        <v>0</v>
      </c>
      <c r="T19" s="77"/>
      <c r="U19" s="91" t="s">
        <v>62</v>
      </c>
      <c r="W19" s="49" t="s">
        <v>28</v>
      </c>
      <c r="X19" s="272">
        <f>COUNTIFS('1. ALL DATA'!$Y$5:$Y$128,"LEADER OF THE COUNCIL",'1. ALL DATA'!$V$5:$V$128,"Deleted")</f>
        <v>0</v>
      </c>
      <c r="Y19" s="139">
        <f t="shared" si="1"/>
        <v>0</v>
      </c>
      <c r="Z19" s="78">
        <f>Y19</f>
        <v>0</v>
      </c>
      <c r="AA19" s="77"/>
      <c r="AB19" s="91" t="s">
        <v>62</v>
      </c>
    </row>
    <row r="20" spans="2:28" ht="15.75" customHeight="1">
      <c r="B20" s="50" t="s">
        <v>30</v>
      </c>
      <c r="C20" s="274">
        <f>SUM(C6:C19)</f>
        <v>20</v>
      </c>
      <c r="D20" s="46"/>
      <c r="E20" s="46"/>
      <c r="F20" s="52"/>
      <c r="G20" s="47"/>
      <c r="I20" s="50" t="s">
        <v>30</v>
      </c>
      <c r="J20" s="274">
        <f>SUM(J6:J19)</f>
        <v>20</v>
      </c>
      <c r="K20" s="77"/>
      <c r="L20" s="77"/>
      <c r="M20" s="52"/>
      <c r="N20" s="47"/>
      <c r="P20" s="50" t="s">
        <v>30</v>
      </c>
      <c r="Q20" s="274">
        <f>SUM(Q6:Q19)</f>
        <v>20</v>
      </c>
      <c r="R20" s="77"/>
      <c r="S20" s="77"/>
      <c r="T20" s="52"/>
      <c r="U20" s="93"/>
      <c r="W20" s="50" t="s">
        <v>30</v>
      </c>
      <c r="X20" s="274">
        <f>SUM(X6:X19)</f>
        <v>20</v>
      </c>
      <c r="Y20" s="77"/>
      <c r="Z20" s="77"/>
      <c r="AA20" s="52"/>
      <c r="AB20" s="238"/>
    </row>
    <row r="21" spans="2:28" ht="15.75" customHeight="1">
      <c r="B21" s="50" t="s">
        <v>31</v>
      </c>
      <c r="C21" s="274">
        <f>C20-C19-C18-C17-C16</f>
        <v>13</v>
      </c>
      <c r="D21" s="47"/>
      <c r="E21" s="47"/>
      <c r="F21" s="52"/>
      <c r="G21" s="47"/>
      <c r="I21" s="50" t="s">
        <v>31</v>
      </c>
      <c r="J21" s="274">
        <f>J20-J19-J18-J17-J16</f>
        <v>0</v>
      </c>
      <c r="K21" s="52"/>
      <c r="L21" s="52"/>
      <c r="M21" s="52"/>
      <c r="N21" s="47"/>
      <c r="P21" s="50" t="s">
        <v>31</v>
      </c>
      <c r="Q21" s="274">
        <f>Q20-Q19-Q18-Q17-Q16</f>
        <v>0</v>
      </c>
      <c r="R21" s="52"/>
      <c r="S21" s="52"/>
      <c r="T21" s="52"/>
      <c r="U21" s="93"/>
      <c r="W21" s="50" t="s">
        <v>31</v>
      </c>
      <c r="X21" s="274">
        <f>X20-X19-X18-X17-X16</f>
        <v>0</v>
      </c>
      <c r="Y21" s="52"/>
      <c r="Z21" s="52"/>
      <c r="AA21" s="52"/>
      <c r="AB21" s="238"/>
    </row>
    <row r="22" spans="2:28" ht="15.75" customHeight="1">
      <c r="W22" s="65"/>
      <c r="Y22" s="63"/>
      <c r="Z22" s="63"/>
      <c r="AA22" s="52"/>
      <c r="AB22" s="238"/>
    </row>
    <row r="23" spans="2:28" ht="15.75" customHeight="1"/>
    <row r="24" spans="2:28" s="63" customFormat="1" ht="15.75" customHeight="1">
      <c r="B24" s="65"/>
      <c r="C24" s="1"/>
      <c r="D24" s="1"/>
      <c r="E24" s="1"/>
      <c r="F24" s="52"/>
      <c r="G24" s="1"/>
      <c r="I24" s="65"/>
      <c r="J24" s="1"/>
      <c r="M24" s="52"/>
      <c r="N24" s="1"/>
      <c r="P24" s="65"/>
      <c r="Q24" s="1"/>
      <c r="T24" s="52"/>
      <c r="U24" s="90"/>
      <c r="X24" s="1"/>
      <c r="AB24" s="238"/>
    </row>
    <row r="25" spans="2:28" ht="15" customHeight="1">
      <c r="AA25" s="83"/>
    </row>
    <row r="26" spans="2:28" s="63" customFormat="1" ht="15.75">
      <c r="B26" s="318" t="s">
        <v>91</v>
      </c>
      <c r="C26" s="376"/>
      <c r="D26" s="376"/>
      <c r="E26" s="376"/>
      <c r="F26" s="312"/>
      <c r="G26" s="313"/>
      <c r="I26" s="318" t="s">
        <v>91</v>
      </c>
      <c r="J26" s="376"/>
      <c r="K26" s="312"/>
      <c r="L26" s="312"/>
      <c r="M26" s="312"/>
      <c r="N26" s="313"/>
      <c r="P26" s="318" t="s">
        <v>91</v>
      </c>
      <c r="Q26" s="376"/>
      <c r="R26" s="312"/>
      <c r="S26" s="312"/>
      <c r="T26" s="312"/>
      <c r="U26" s="313"/>
      <c r="W26" s="318" t="s">
        <v>91</v>
      </c>
      <c r="X26" s="376"/>
      <c r="Y26" s="312"/>
      <c r="Z26" s="312"/>
      <c r="AA26" s="312"/>
      <c r="AB26" s="313"/>
    </row>
    <row r="27" spans="2:28" ht="42" customHeight="1">
      <c r="B27" s="314" t="s">
        <v>23</v>
      </c>
      <c r="C27" s="315" t="s">
        <v>24</v>
      </c>
      <c r="D27" s="315" t="s">
        <v>18</v>
      </c>
      <c r="E27" s="315" t="s">
        <v>48</v>
      </c>
      <c r="F27" s="314" t="s">
        <v>29</v>
      </c>
      <c r="G27" s="315" t="s">
        <v>49</v>
      </c>
      <c r="I27" s="314" t="s">
        <v>23</v>
      </c>
      <c r="J27" s="315" t="s">
        <v>24</v>
      </c>
      <c r="K27" s="314" t="s">
        <v>18</v>
      </c>
      <c r="L27" s="314" t="s">
        <v>48</v>
      </c>
      <c r="M27" s="314" t="s">
        <v>29</v>
      </c>
      <c r="N27" s="315" t="s">
        <v>49</v>
      </c>
      <c r="P27" s="314" t="s">
        <v>23</v>
      </c>
      <c r="Q27" s="315" t="s">
        <v>24</v>
      </c>
      <c r="R27" s="314" t="s">
        <v>18</v>
      </c>
      <c r="S27" s="314" t="s">
        <v>48</v>
      </c>
      <c r="T27" s="314" t="s">
        <v>29</v>
      </c>
      <c r="U27" s="316" t="s">
        <v>49</v>
      </c>
      <c r="W27" s="314" t="s">
        <v>23</v>
      </c>
      <c r="X27" s="315" t="s">
        <v>24</v>
      </c>
      <c r="Y27" s="314" t="s">
        <v>18</v>
      </c>
      <c r="Z27" s="314" t="s">
        <v>48</v>
      </c>
      <c r="AA27" s="314" t="s">
        <v>29</v>
      </c>
      <c r="AB27" s="317" t="s">
        <v>49</v>
      </c>
    </row>
    <row r="28" spans="2:28" s="63" customFormat="1" ht="6" customHeight="1">
      <c r="B28" s="170"/>
      <c r="C28" s="180"/>
      <c r="D28" s="180"/>
      <c r="E28" s="180"/>
      <c r="F28" s="170"/>
      <c r="G28" s="180"/>
      <c r="I28" s="170"/>
      <c r="J28" s="180"/>
      <c r="K28" s="170"/>
      <c r="L28" s="170"/>
      <c r="M28" s="170"/>
      <c r="N28" s="180"/>
      <c r="P28" s="170"/>
      <c r="Q28" s="180"/>
      <c r="R28" s="170"/>
      <c r="S28" s="170"/>
      <c r="T28" s="170"/>
      <c r="U28" s="181"/>
      <c r="W28" s="170"/>
      <c r="X28" s="180"/>
      <c r="Y28" s="170"/>
      <c r="Z28" s="170"/>
      <c r="AA28" s="170"/>
      <c r="AB28" s="235"/>
    </row>
    <row r="29" spans="2:28" ht="21.75" customHeight="1">
      <c r="B29" s="250" t="s">
        <v>45</v>
      </c>
      <c r="C29" s="260">
        <f>COUNTIFS('1. ALL DATA'!$Y$5:$Y$128,"CULTURAL SERVICES",'1. ALL DATA'!$H$5:$H$128,"Fully Achieved")</f>
        <v>3</v>
      </c>
      <c r="D29" s="373">
        <f>C29/C43</f>
        <v>0.15</v>
      </c>
      <c r="E29" s="457">
        <f>D29+D30</f>
        <v>0.5</v>
      </c>
      <c r="F29" s="120">
        <f>C29/C44</f>
        <v>0.3</v>
      </c>
      <c r="G29" s="454">
        <f>F29+F30</f>
        <v>1</v>
      </c>
      <c r="I29" s="250" t="s">
        <v>45</v>
      </c>
      <c r="J29" s="260">
        <f>COUNTIFS('1. ALL DATA'!$Y$5:$Y$128,"CULTURAL SERVICES",'1. ALL DATA'!$M$5:$M$128,"Fully Achieved")</f>
        <v>0</v>
      </c>
      <c r="K29" s="120">
        <f>J29/J43</f>
        <v>0</v>
      </c>
      <c r="L29" s="472">
        <f>K29+K30</f>
        <v>0</v>
      </c>
      <c r="M29" s="120" t="e">
        <f>J29/J44</f>
        <v>#DIV/0!</v>
      </c>
      <c r="N29" s="454" t="e">
        <f>M29+M30</f>
        <v>#DIV/0!</v>
      </c>
      <c r="P29" s="250" t="s">
        <v>45</v>
      </c>
      <c r="Q29" s="260">
        <f>COUNTIFS('1. ALL DATA'!$Y$5:$Y$128,"CULTURAL SERVICES",'1. ALL DATA'!$R$5:$R$128,"Fully Achieved")</f>
        <v>0</v>
      </c>
      <c r="R29" s="120">
        <f>Q29/Q43</f>
        <v>0</v>
      </c>
      <c r="S29" s="472">
        <f>R29+R30</f>
        <v>0</v>
      </c>
      <c r="T29" s="120" t="e">
        <f>Q29/Q44</f>
        <v>#DIV/0!</v>
      </c>
      <c r="U29" s="454" t="e">
        <f>T29+T30</f>
        <v>#DIV/0!</v>
      </c>
      <c r="W29" s="250" t="s">
        <v>40</v>
      </c>
      <c r="X29" s="260">
        <f>COUNTIFS('1. ALL DATA'!$Y$5:$Y$128,"CULTURAL SERVICES",'1. ALL DATA'!$V$5:$V$128,"Fully Achieved")</f>
        <v>0</v>
      </c>
      <c r="Y29" s="120">
        <f>X29/$X$43</f>
        <v>0</v>
      </c>
      <c r="Z29" s="472">
        <f>Y29+Y30</f>
        <v>0</v>
      </c>
      <c r="AA29" s="120" t="e">
        <f>X29/$X$44</f>
        <v>#DIV/0!</v>
      </c>
      <c r="AB29" s="454" t="e">
        <f>AA29+AA30</f>
        <v>#DIV/0!</v>
      </c>
    </row>
    <row r="30" spans="2:28" ht="18.75" customHeight="1">
      <c r="B30" s="250" t="s">
        <v>41</v>
      </c>
      <c r="C30" s="260">
        <f>COUNTIFS('1. ALL DATA'!$Y$5:$Y$128,"CULTURAL SERVICES",'1. ALL DATA'!$H$5:$H$128,"On track to be achieved")</f>
        <v>7</v>
      </c>
      <c r="D30" s="373">
        <f>C30/C43</f>
        <v>0.35</v>
      </c>
      <c r="E30" s="457"/>
      <c r="F30" s="120">
        <f>C30/C44</f>
        <v>0.7</v>
      </c>
      <c r="G30" s="454"/>
      <c r="I30" s="250" t="s">
        <v>41</v>
      </c>
      <c r="J30" s="260">
        <f>COUNTIFS('1. ALL DATA'!$Y$5:$Y$128,"CULTURAL SERVICES",'1. ALL DATA'!$M$5:$M$128,"On track to be achieved")</f>
        <v>0</v>
      </c>
      <c r="K30" s="120">
        <f>J30/J43</f>
        <v>0</v>
      </c>
      <c r="L30" s="472"/>
      <c r="M30" s="120" t="e">
        <f>J30/J44</f>
        <v>#DIV/0!</v>
      </c>
      <c r="N30" s="454"/>
      <c r="P30" s="250" t="s">
        <v>41</v>
      </c>
      <c r="Q30" s="260">
        <f>COUNTIFS('1. ALL DATA'!$Y$5:$Y$128,"CULTURAL SERVICES",'1. ALL DATA'!$R$5:$R$128,"On track to be achieved")</f>
        <v>0</v>
      </c>
      <c r="R30" s="120">
        <f>Q30/Q43</f>
        <v>0</v>
      </c>
      <c r="S30" s="472"/>
      <c r="T30" s="120" t="e">
        <f>Q30/Q44</f>
        <v>#DIV/0!</v>
      </c>
      <c r="U30" s="454"/>
      <c r="W30" s="250" t="s">
        <v>82</v>
      </c>
      <c r="X30" s="260">
        <f>COUNTIFS('1. ALL DATA'!$Y$5:$Y$128,"CULTURAL SERVICES",'1. ALL DATA'!$V$5:$V$128,"Numerical Outturn Within 5% Tolerance")</f>
        <v>0</v>
      </c>
      <c r="Y30" s="120">
        <f>X30/$X$43</f>
        <v>0</v>
      </c>
      <c r="Z30" s="472"/>
      <c r="AA30" s="120" t="e">
        <f>X30/$X$44</f>
        <v>#DIV/0!</v>
      </c>
      <c r="AB30" s="454"/>
    </row>
    <row r="31" spans="2:28" s="63" customFormat="1" ht="6" customHeight="1">
      <c r="B31" s="170"/>
      <c r="C31" s="268"/>
      <c r="D31" s="254"/>
      <c r="E31" s="254"/>
      <c r="F31" s="171"/>
      <c r="G31" s="172"/>
      <c r="I31" s="170"/>
      <c r="J31" s="268"/>
      <c r="K31" s="171"/>
      <c r="L31" s="171"/>
      <c r="M31" s="171"/>
      <c r="N31" s="172"/>
      <c r="P31" s="170"/>
      <c r="Q31" s="268"/>
      <c r="R31" s="171"/>
      <c r="S31" s="171"/>
      <c r="T31" s="171"/>
      <c r="U31" s="172"/>
      <c r="W31" s="173"/>
      <c r="X31" s="268"/>
      <c r="Y31" s="171"/>
      <c r="Z31" s="171"/>
      <c r="AA31" s="171"/>
      <c r="AB31" s="172"/>
    </row>
    <row r="32" spans="2:28" ht="21" customHeight="1">
      <c r="B32" s="455" t="s">
        <v>26</v>
      </c>
      <c r="C32" s="456">
        <f>COUNTIFS('1. ALL DATA'!$Y$5:$Y$128,"CULTURAL SERVICES",'1. ALL DATA'!$H$5:$H$128,"In danger of falling behind target")</f>
        <v>0</v>
      </c>
      <c r="D32" s="457">
        <f>C32/C43</f>
        <v>0</v>
      </c>
      <c r="E32" s="457">
        <f>D32</f>
        <v>0</v>
      </c>
      <c r="F32" s="472">
        <f>C32/C44</f>
        <v>0</v>
      </c>
      <c r="G32" s="459">
        <f>F32</f>
        <v>0</v>
      </c>
      <c r="I32" s="455" t="s">
        <v>26</v>
      </c>
      <c r="J32" s="456">
        <f>COUNTIFS('1. ALL DATA'!$Y$5:$Y$128,"CULTURAL SERVICES",'1. ALL DATA'!$M$5:$M$128,"In danger of falling behind target")</f>
        <v>0</v>
      </c>
      <c r="K32" s="472">
        <f>J32/J43</f>
        <v>0</v>
      </c>
      <c r="L32" s="472">
        <f>K32</f>
        <v>0</v>
      </c>
      <c r="M32" s="472" t="e">
        <f>J32/J44</f>
        <v>#DIV/0!</v>
      </c>
      <c r="N32" s="459" t="e">
        <f>M32</f>
        <v>#DIV/0!</v>
      </c>
      <c r="P32" s="455" t="s">
        <v>26</v>
      </c>
      <c r="Q32" s="456">
        <f>COUNTIFS('1. ALL DATA'!$Y$5:$Y$128,"CULTURAL SERVICES",'1. ALL DATA'!$R$5:$R$128,"In danger of falling behind target")</f>
        <v>0</v>
      </c>
      <c r="R32" s="472">
        <f>Q32/Q43</f>
        <v>0</v>
      </c>
      <c r="S32" s="472">
        <f>R32</f>
        <v>0</v>
      </c>
      <c r="T32" s="472" t="e">
        <f>Q32/Q44</f>
        <v>#DIV/0!</v>
      </c>
      <c r="U32" s="459" t="e">
        <f>T32</f>
        <v>#DIV/0!</v>
      </c>
      <c r="W32" s="252" t="s">
        <v>83</v>
      </c>
      <c r="X32" s="374">
        <f>COUNTIFS('1. ALL DATA'!$Y$5:$Y$128,"CULTURAL SERVICES",'1. ALL DATA'!$V$5:$V$128,"Numerical Outturn Within 10% Tolerance")</f>
        <v>0</v>
      </c>
      <c r="Y32" s="120">
        <f>X32/$X$43</f>
        <v>0</v>
      </c>
      <c r="Z32" s="473">
        <f>SUM(Y32:Y34)</f>
        <v>0</v>
      </c>
      <c r="AA32" s="72" t="e">
        <f>X32/$X$44</f>
        <v>#DIV/0!</v>
      </c>
      <c r="AB32" s="459" t="e">
        <f>SUM(AA32:AA34)</f>
        <v>#DIV/0!</v>
      </c>
    </row>
    <row r="33" spans="2:28" ht="20.25" customHeight="1">
      <c r="B33" s="455"/>
      <c r="C33" s="456"/>
      <c r="D33" s="457"/>
      <c r="E33" s="457"/>
      <c r="F33" s="472"/>
      <c r="G33" s="459"/>
      <c r="I33" s="455"/>
      <c r="J33" s="456"/>
      <c r="K33" s="472"/>
      <c r="L33" s="472"/>
      <c r="M33" s="472"/>
      <c r="N33" s="459"/>
      <c r="P33" s="455"/>
      <c r="Q33" s="456"/>
      <c r="R33" s="472"/>
      <c r="S33" s="472"/>
      <c r="T33" s="472"/>
      <c r="U33" s="459"/>
      <c r="W33" s="252" t="s">
        <v>84</v>
      </c>
      <c r="X33" s="374">
        <f>COUNTIFS('1. ALL DATA'!$Y$5:$Y$128,"CULTURAL SERVICES",'1. ALL DATA'!$V$5:$V$128,"Target Partially Met")</f>
        <v>0</v>
      </c>
      <c r="Y33" s="120">
        <f>X33/$X$43</f>
        <v>0</v>
      </c>
      <c r="Z33" s="474"/>
      <c r="AA33" s="72" t="e">
        <f>X33/$X$44</f>
        <v>#DIV/0!</v>
      </c>
      <c r="AB33" s="459"/>
    </row>
    <row r="34" spans="2:28" ht="15.75" customHeight="1">
      <c r="B34" s="455"/>
      <c r="C34" s="456"/>
      <c r="D34" s="457"/>
      <c r="E34" s="457"/>
      <c r="F34" s="472"/>
      <c r="G34" s="459"/>
      <c r="I34" s="455"/>
      <c r="J34" s="456"/>
      <c r="K34" s="472"/>
      <c r="L34" s="472"/>
      <c r="M34" s="472"/>
      <c r="N34" s="459"/>
      <c r="P34" s="455"/>
      <c r="Q34" s="456"/>
      <c r="R34" s="472"/>
      <c r="S34" s="472"/>
      <c r="T34" s="472"/>
      <c r="U34" s="459"/>
      <c r="W34" s="252" t="s">
        <v>86</v>
      </c>
      <c r="X34" s="374">
        <f>COUNTIFS('1. ALL DATA'!$Y$5:$Y$128,"CULTURAL SERVICES",'1. ALL DATA'!$V$5:$V$128,"Completion Date Within Reasonable Tolerance")</f>
        <v>0</v>
      </c>
      <c r="Y34" s="120">
        <f>X34/$X$43</f>
        <v>0</v>
      </c>
      <c r="Z34" s="475"/>
      <c r="AA34" s="72" t="e">
        <f>X34/$X$44</f>
        <v>#DIV/0!</v>
      </c>
      <c r="AB34" s="459"/>
    </row>
    <row r="35" spans="2:28" s="63" customFormat="1" ht="6" customHeight="1">
      <c r="B35" s="170"/>
      <c r="C35" s="180"/>
      <c r="D35" s="254"/>
      <c r="E35" s="254"/>
      <c r="F35" s="171"/>
      <c r="G35" s="172"/>
      <c r="I35" s="170"/>
      <c r="J35" s="180"/>
      <c r="K35" s="171"/>
      <c r="L35" s="171"/>
      <c r="M35" s="171"/>
      <c r="N35" s="172"/>
      <c r="P35" s="170"/>
      <c r="Q35" s="180"/>
      <c r="R35" s="171"/>
      <c r="S35" s="171"/>
      <c r="T35" s="171"/>
      <c r="U35" s="172"/>
      <c r="W35" s="173"/>
      <c r="X35" s="180"/>
      <c r="Y35" s="171"/>
      <c r="Z35" s="171"/>
      <c r="AA35" s="171"/>
      <c r="AB35" s="172"/>
    </row>
    <row r="36" spans="2:28" ht="20.25" customHeight="1">
      <c r="B36" s="251" t="s">
        <v>42</v>
      </c>
      <c r="C36" s="260">
        <f>COUNTIFS('1. ALL DATA'!$Y$5:$Y$128,"CULTURAL SERVICES",'1. ALL DATA'!$H$5:$H$128,"Completed behind schedule")</f>
        <v>0</v>
      </c>
      <c r="D36" s="373">
        <f>C36/C43</f>
        <v>0</v>
      </c>
      <c r="E36" s="457">
        <f>D36+D37</f>
        <v>0</v>
      </c>
      <c r="F36" s="120">
        <f>C36/C44</f>
        <v>0</v>
      </c>
      <c r="G36" s="476">
        <f>F36+F37</f>
        <v>0</v>
      </c>
      <c r="I36" s="251" t="s">
        <v>42</v>
      </c>
      <c r="J36" s="260">
        <f>COUNTIFS('1. ALL DATA'!$Y$5:$Y$128,"CULTURAL SERVICES",'1. ALL DATA'!$M$5:$M$128,"Completed behind schedule")</f>
        <v>0</v>
      </c>
      <c r="K36" s="120">
        <f>J36/J43</f>
        <v>0</v>
      </c>
      <c r="L36" s="472">
        <f>K36+K37</f>
        <v>0</v>
      </c>
      <c r="M36" s="120" t="e">
        <f>J36/J44</f>
        <v>#DIV/0!</v>
      </c>
      <c r="N36" s="476" t="e">
        <f>M36+M37</f>
        <v>#DIV/0!</v>
      </c>
      <c r="P36" s="251" t="s">
        <v>42</v>
      </c>
      <c r="Q36" s="260">
        <f>COUNTIFS('1. ALL DATA'!$Y$5:$Y$128,"CULTURAL SERVICES",'1. ALL DATA'!$R$5:$R$128,"Completed behind schedule")</f>
        <v>0</v>
      </c>
      <c r="R36" s="120">
        <f>Q36/Q43</f>
        <v>0</v>
      </c>
      <c r="S36" s="472">
        <f>R36+R37</f>
        <v>0</v>
      </c>
      <c r="T36" s="120" t="e">
        <f>Q36/Q44</f>
        <v>#DIV/0!</v>
      </c>
      <c r="U36" s="476" t="e">
        <f>T36+T37</f>
        <v>#DIV/0!</v>
      </c>
      <c r="W36" s="251" t="s">
        <v>85</v>
      </c>
      <c r="X36" s="260">
        <f>COUNTIFS('1. ALL DATA'!$Y$5:$Y$128,"CULTURAL SERVICES",'1. ALL DATA'!$V$5:$V$128,"Completed Significantly After Target Deadline")</f>
        <v>0</v>
      </c>
      <c r="Y36" s="120">
        <f>X36/$X$43</f>
        <v>0</v>
      </c>
      <c r="Z36" s="472">
        <f>Y36+Y37</f>
        <v>0</v>
      </c>
      <c r="AA36" s="120" t="e">
        <f>X36/X44</f>
        <v>#DIV/0!</v>
      </c>
      <c r="AB36" s="476" t="e">
        <f>AA36+AA37</f>
        <v>#DIV/0!</v>
      </c>
    </row>
    <row r="37" spans="2:28" ht="20.25" customHeight="1">
      <c r="B37" s="251" t="s">
        <v>27</v>
      </c>
      <c r="C37" s="260">
        <f>COUNTIFS('1. ALL DATA'!$Y$5:$Y$128,"CULTURAL SERVICES",'1. ALL DATA'!$H$5:$H$128,"Off target")</f>
        <v>0</v>
      </c>
      <c r="D37" s="373">
        <f>C37/C43</f>
        <v>0</v>
      </c>
      <c r="E37" s="457"/>
      <c r="F37" s="120">
        <f>C37/C44</f>
        <v>0</v>
      </c>
      <c r="G37" s="476"/>
      <c r="I37" s="251" t="s">
        <v>27</v>
      </c>
      <c r="J37" s="260">
        <f>COUNTIFS('1. ALL DATA'!$Y$5:$Y$128,"CULTURAL SERVICES",'1. ALL DATA'!$M$5:$M$128,"Off target")</f>
        <v>0</v>
      </c>
      <c r="K37" s="120">
        <f>J37/J43</f>
        <v>0</v>
      </c>
      <c r="L37" s="472"/>
      <c r="M37" s="120" t="e">
        <f>J37/J44</f>
        <v>#DIV/0!</v>
      </c>
      <c r="N37" s="476"/>
      <c r="P37" s="251" t="s">
        <v>27</v>
      </c>
      <c r="Q37" s="260">
        <f>COUNTIFS('1. ALL DATA'!$Y$5:$Y$128,"CULTURAL SERVICES",'1. ALL DATA'!$R$5:$R$128,"Off target")</f>
        <v>0</v>
      </c>
      <c r="R37" s="120">
        <f>Q37/Q43</f>
        <v>0</v>
      </c>
      <c r="S37" s="472"/>
      <c r="T37" s="120" t="e">
        <f>Q37/Q44</f>
        <v>#DIV/0!</v>
      </c>
      <c r="U37" s="476"/>
      <c r="W37" s="251" t="s">
        <v>27</v>
      </c>
      <c r="X37" s="260">
        <f>COUNTIFS('1. ALL DATA'!$Y$5:$Y$128,"CULTURAL SERVICES",'1. ALL DATA'!$V$5:$V$128,"Off target")</f>
        <v>0</v>
      </c>
      <c r="Y37" s="120">
        <f>X37/$X$43</f>
        <v>0</v>
      </c>
      <c r="Z37" s="472"/>
      <c r="AA37" s="120" t="e">
        <f>X37/X44</f>
        <v>#DIV/0!</v>
      </c>
      <c r="AB37" s="476"/>
    </row>
    <row r="38" spans="2:28" s="63" customFormat="1" ht="6.75" customHeight="1">
      <c r="B38" s="170"/>
      <c r="C38" s="268"/>
      <c r="D38" s="254"/>
      <c r="E38" s="254"/>
      <c r="F38" s="171"/>
      <c r="G38" s="175"/>
      <c r="I38" s="170"/>
      <c r="J38" s="268"/>
      <c r="K38" s="171"/>
      <c r="L38" s="171"/>
      <c r="M38" s="171"/>
      <c r="N38" s="175"/>
      <c r="P38" s="170"/>
      <c r="Q38" s="268"/>
      <c r="R38" s="171"/>
      <c r="S38" s="171"/>
      <c r="T38" s="171"/>
      <c r="U38" s="175"/>
      <c r="W38" s="321"/>
      <c r="X38" s="268"/>
      <c r="Y38" s="176"/>
      <c r="Z38" s="176"/>
      <c r="AA38" s="177"/>
      <c r="AB38" s="236"/>
    </row>
    <row r="39" spans="2:28" ht="15" customHeight="1">
      <c r="B39" s="48" t="s">
        <v>1</v>
      </c>
      <c r="C39" s="272">
        <f>COUNTIFS('1. ALL DATA'!$Y$5:$Y$128,"CULTURAL SERVICES",'1. ALL DATA'!$H$5:$H$128,"Not yet due")</f>
        <v>10</v>
      </c>
      <c r="D39" s="255">
        <f>C39/C43</f>
        <v>0.5</v>
      </c>
      <c r="E39" s="255">
        <f>D39</f>
        <v>0.5</v>
      </c>
      <c r="F39" s="76"/>
      <c r="G39" s="47"/>
      <c r="I39" s="48" t="s">
        <v>1</v>
      </c>
      <c r="J39" s="272">
        <f>COUNTIFS('1. ALL DATA'!$Y$5:$Y$128,"CULTURAL SERVICES",'1. ALL DATA'!$M$5:$M$128,"Not yet due")</f>
        <v>0</v>
      </c>
      <c r="K39" s="75">
        <f>J39/J43</f>
        <v>0</v>
      </c>
      <c r="L39" s="75">
        <f>K39</f>
        <v>0</v>
      </c>
      <c r="M39" s="76"/>
      <c r="N39" s="47"/>
      <c r="P39" s="48" t="s">
        <v>1</v>
      </c>
      <c r="Q39" s="272">
        <f>COUNTIFS('1. ALL DATA'!$Y$5:$Y$128,"CULTURAL SERVICES",'1. ALL DATA'!$R$5:$R$128,"Not yet due")</f>
        <v>0</v>
      </c>
      <c r="R39" s="75">
        <f>Q39/Q43</f>
        <v>0</v>
      </c>
      <c r="S39" s="75">
        <f>R39</f>
        <v>0</v>
      </c>
      <c r="T39" s="76"/>
      <c r="U39" s="93"/>
      <c r="W39" s="62" t="s">
        <v>1</v>
      </c>
      <c r="X39" s="272">
        <f>COUNTIFS('1. ALL DATA'!$Y$5:$Y$128,"CULTURAL SERVICES",'1. ALL DATA'!$V$5:$V$128,"Not yet due")</f>
        <v>0</v>
      </c>
      <c r="Y39" s="75">
        <f>X39/$X$43</f>
        <v>0</v>
      </c>
      <c r="Z39" s="75">
        <f>Y39</f>
        <v>0</v>
      </c>
      <c r="AA39" s="76"/>
      <c r="AB39" s="238"/>
    </row>
    <row r="40" spans="2:28" ht="15" customHeight="1">
      <c r="B40" s="48" t="s">
        <v>46</v>
      </c>
      <c r="C40" s="272">
        <f>COUNTIFS('1. ALL DATA'!$Y$5:$Y$128,"CULTURAL SERVICES",'1. ALL DATA'!$H$5:$H$128,"Update not provided")</f>
        <v>0</v>
      </c>
      <c r="D40" s="255">
        <f>C40/C43</f>
        <v>0</v>
      </c>
      <c r="E40" s="255">
        <f>D40</f>
        <v>0</v>
      </c>
      <c r="F40" s="76"/>
      <c r="G40" s="98"/>
      <c r="I40" s="48" t="s">
        <v>46</v>
      </c>
      <c r="J40" s="272">
        <f>COUNTIFS('1. ALL DATA'!$Y$5:$Y$128,"CULTURAL SERVICES",'1. ALL DATA'!$M$5:$M$128,"Update not provided")</f>
        <v>20</v>
      </c>
      <c r="K40" s="75">
        <f>J40/J43</f>
        <v>1</v>
      </c>
      <c r="L40" s="75">
        <f>K40</f>
        <v>1</v>
      </c>
      <c r="M40" s="76"/>
      <c r="N40" s="98"/>
      <c r="P40" s="48" t="s">
        <v>46</v>
      </c>
      <c r="Q40" s="272">
        <f>COUNTIFS('1. ALL DATA'!$Y$5:$Y$128,"CULTURAL SERVICES",'1. ALL DATA'!$R$5:$R$128,"Update not provided")</f>
        <v>20</v>
      </c>
      <c r="R40" s="75">
        <f>Q40/Q43</f>
        <v>1</v>
      </c>
      <c r="S40" s="75">
        <f>R40</f>
        <v>1</v>
      </c>
      <c r="T40" s="76"/>
      <c r="U40" s="94"/>
      <c r="W40" s="64" t="s">
        <v>46</v>
      </c>
      <c r="X40" s="272">
        <f>COUNTIFS('1. ALL DATA'!$Y$5:$Y$128,"CULTURAL SERVICES",'1. ALL DATA'!$V$5:$V$128,"Update not provided")</f>
        <v>20</v>
      </c>
      <c r="Y40" s="75">
        <f>X40/$X$43</f>
        <v>1</v>
      </c>
      <c r="Z40" s="75">
        <f>Y40</f>
        <v>1</v>
      </c>
      <c r="AA40" s="76"/>
    </row>
    <row r="41" spans="2:28" ht="15.75" customHeight="1">
      <c r="B41" s="49" t="s">
        <v>22</v>
      </c>
      <c r="C41" s="272">
        <f>COUNTIFS('1. ALL DATA'!$Y$5:$Y$128,"CULTURAL SERVICES",'1. ALL DATA'!$H$5:$H$128,"Deferred")</f>
        <v>0</v>
      </c>
      <c r="D41" s="256">
        <f>C41/C43</f>
        <v>0</v>
      </c>
      <c r="E41" s="256">
        <f>D41</f>
        <v>0</v>
      </c>
      <c r="F41" s="77"/>
      <c r="G41" s="47"/>
      <c r="I41" s="49" t="s">
        <v>22</v>
      </c>
      <c r="J41" s="272">
        <f>COUNTIFS('1. ALL DATA'!$Y$5:$Y$128,"CULTURAL SERVICES",'1. ALL DATA'!$M$5:$M$128,"Deferred")</f>
        <v>0</v>
      </c>
      <c r="K41" s="78">
        <f>J41/J43</f>
        <v>0</v>
      </c>
      <c r="L41" s="78">
        <f>K41</f>
        <v>0</v>
      </c>
      <c r="M41" s="77"/>
      <c r="N41" s="47"/>
      <c r="P41" s="49" t="s">
        <v>22</v>
      </c>
      <c r="Q41" s="272">
        <f>COUNTIFS('1. ALL DATA'!$Y$5:$Y$128,"CULTURAL SERVICES",'1. ALL DATA'!$R$5:$R$128,"Deferred")</f>
        <v>0</v>
      </c>
      <c r="R41" s="78">
        <f>Q41/Q43</f>
        <v>0</v>
      </c>
      <c r="S41" s="78">
        <f>R41</f>
        <v>0</v>
      </c>
      <c r="T41" s="77"/>
      <c r="U41" s="93"/>
      <c r="W41" s="49" t="s">
        <v>22</v>
      </c>
      <c r="X41" s="272">
        <f>COUNTIFS('1. ALL DATA'!$Y$5:$Y$128,"CULTURAL SERVICES",'1. ALL DATA'!$V$5:$V$128,"Deferred")</f>
        <v>0</v>
      </c>
      <c r="Y41" s="78">
        <f>X41/$X$43</f>
        <v>0</v>
      </c>
      <c r="Z41" s="78">
        <f>Y41</f>
        <v>0</v>
      </c>
      <c r="AA41" s="77"/>
      <c r="AB41" s="238"/>
    </row>
    <row r="42" spans="2:28" ht="15.75" customHeight="1">
      <c r="B42" s="49" t="s">
        <v>28</v>
      </c>
      <c r="C42" s="272">
        <f>COUNTIFS('1. ALL DATA'!$Y$5:$Y$128,"CULTURAL SERVICES",'1. ALL DATA'!$H$5:$H$128,"Deleted")</f>
        <v>0</v>
      </c>
      <c r="D42" s="256">
        <f>C42/C43</f>
        <v>0</v>
      </c>
      <c r="E42" s="256">
        <f>D42</f>
        <v>0</v>
      </c>
      <c r="F42" s="77"/>
      <c r="G42" s="91" t="s">
        <v>62</v>
      </c>
      <c r="I42" s="49" t="s">
        <v>28</v>
      </c>
      <c r="J42" s="272">
        <f>COUNTIFS('1. ALL DATA'!$Y$5:$Y$128,"CULTURAL SERVICES",'1. ALL DATA'!$M$5:$M$128,"Deleted")</f>
        <v>0</v>
      </c>
      <c r="K42" s="78">
        <f>J42/J43</f>
        <v>0</v>
      </c>
      <c r="L42" s="78">
        <f>K42</f>
        <v>0</v>
      </c>
      <c r="M42" s="77"/>
      <c r="N42" s="99"/>
      <c r="P42" s="49" t="s">
        <v>28</v>
      </c>
      <c r="Q42" s="272">
        <f>COUNTIFS('1. ALL DATA'!$Y$5:$Y$128,"CULTURAL SERVICES",'1. ALL DATA'!$R$5:$R$128,"Deleted")</f>
        <v>0</v>
      </c>
      <c r="R42" s="78">
        <f>Q42/Q43</f>
        <v>0</v>
      </c>
      <c r="S42" s="78">
        <f>R42</f>
        <v>0</v>
      </c>
      <c r="T42" s="77"/>
      <c r="U42" s="91" t="s">
        <v>62</v>
      </c>
      <c r="W42" s="49" t="s">
        <v>28</v>
      </c>
      <c r="X42" s="272">
        <f>COUNTIFS('1. ALL DATA'!$Y$5:$Y$128,"CULTURAL SERVICES",'1. ALL DATA'!$V$5:$V$128,"Deleted")</f>
        <v>0</v>
      </c>
      <c r="Y42" s="78">
        <f>X42/$X$43</f>
        <v>0</v>
      </c>
      <c r="Z42" s="78">
        <f>Y42</f>
        <v>0</v>
      </c>
      <c r="AA42" s="77"/>
      <c r="AB42" s="91" t="s">
        <v>62</v>
      </c>
    </row>
    <row r="43" spans="2:28" ht="15.75" customHeight="1">
      <c r="B43" s="50" t="s">
        <v>30</v>
      </c>
      <c r="C43" s="274">
        <f>SUM(C29:C42)</f>
        <v>20</v>
      </c>
      <c r="D43" s="46"/>
      <c r="E43" s="46"/>
      <c r="F43" s="52"/>
      <c r="G43" s="99"/>
      <c r="I43" s="50" t="s">
        <v>30</v>
      </c>
      <c r="J43" s="274">
        <f>SUM(J29:J42)</f>
        <v>20</v>
      </c>
      <c r="K43" s="77"/>
      <c r="L43" s="77"/>
      <c r="M43" s="52"/>
      <c r="N43" s="91" t="s">
        <v>62</v>
      </c>
      <c r="P43" s="50" t="s">
        <v>30</v>
      </c>
      <c r="Q43" s="274">
        <f>SUM(Q29:Q42)</f>
        <v>20</v>
      </c>
      <c r="R43" s="77"/>
      <c r="S43" s="77"/>
      <c r="T43" s="52"/>
      <c r="U43" s="93"/>
      <c r="W43" s="50" t="s">
        <v>30</v>
      </c>
      <c r="X43" s="274">
        <f>SUM(X29:X42)</f>
        <v>20</v>
      </c>
      <c r="Y43" s="77"/>
      <c r="Z43" s="77"/>
      <c r="AA43" s="52"/>
      <c r="AB43" s="238"/>
    </row>
    <row r="44" spans="2:28" ht="15.75" customHeight="1">
      <c r="B44" s="50" t="s">
        <v>31</v>
      </c>
      <c r="C44" s="274">
        <f>C43-C42-C41-C40-C39</f>
        <v>10</v>
      </c>
      <c r="D44" s="47"/>
      <c r="E44" s="47"/>
      <c r="F44" s="52"/>
      <c r="G44" s="47"/>
      <c r="I44" s="50" t="s">
        <v>31</v>
      </c>
      <c r="J44" s="274">
        <f>J43-J42-J41-J40-J39</f>
        <v>0</v>
      </c>
      <c r="K44" s="52"/>
      <c r="L44" s="52"/>
      <c r="M44" s="52"/>
      <c r="N44" s="47"/>
      <c r="P44" s="50" t="s">
        <v>31</v>
      </c>
      <c r="Q44" s="274">
        <f>Q43-Q42-Q41-Q40-Q39</f>
        <v>0</v>
      </c>
      <c r="R44" s="52"/>
      <c r="S44" s="52"/>
      <c r="T44" s="52"/>
      <c r="U44" s="93"/>
      <c r="W44" s="50" t="s">
        <v>31</v>
      </c>
      <c r="X44" s="274">
        <f>X43-X42-X41-X40-X39</f>
        <v>0</v>
      </c>
      <c r="Y44" s="52"/>
      <c r="Z44" s="52"/>
      <c r="AA44" s="52"/>
      <c r="AB44" s="238"/>
    </row>
    <row r="45" spans="2:28" ht="15.75" customHeight="1">
      <c r="W45" s="65"/>
      <c r="Y45" s="63"/>
      <c r="Z45" s="63"/>
      <c r="AA45" s="52"/>
      <c r="AB45" s="238"/>
    </row>
    <row r="46" spans="2:28" ht="15.75" customHeight="1"/>
    <row r="47" spans="2:28" s="63" customFormat="1" ht="15.75" customHeight="1">
      <c r="B47" s="65"/>
      <c r="C47" s="1"/>
      <c r="D47" s="1"/>
      <c r="E47" s="1"/>
      <c r="F47" s="52"/>
      <c r="G47" s="1"/>
      <c r="I47" s="65"/>
      <c r="J47" s="1"/>
      <c r="M47" s="52"/>
      <c r="N47" s="1"/>
      <c r="P47" s="65"/>
      <c r="Q47" s="1"/>
      <c r="T47" s="52"/>
      <c r="U47" s="90"/>
      <c r="X47" s="1"/>
      <c r="AB47" s="238"/>
    </row>
    <row r="48" spans="2:28" s="63" customFormat="1" ht="15.75" customHeight="1">
      <c r="B48" s="318" t="s">
        <v>270</v>
      </c>
      <c r="C48" s="376"/>
      <c r="D48" s="376"/>
      <c r="E48" s="376"/>
      <c r="F48" s="312"/>
      <c r="G48" s="313"/>
      <c r="I48" s="318" t="s">
        <v>270</v>
      </c>
      <c r="J48" s="376"/>
      <c r="K48" s="312"/>
      <c r="L48" s="312"/>
      <c r="M48" s="312"/>
      <c r="N48" s="313"/>
      <c r="P48" s="318" t="s">
        <v>270</v>
      </c>
      <c r="Q48" s="376"/>
      <c r="R48" s="312"/>
      <c r="S48" s="312"/>
      <c r="T48" s="312"/>
      <c r="U48" s="313"/>
      <c r="W48" s="318" t="s">
        <v>270</v>
      </c>
      <c r="X48" s="376"/>
      <c r="Y48" s="312"/>
      <c r="Z48" s="312"/>
      <c r="AA48" s="312"/>
      <c r="AB48" s="313"/>
    </row>
    <row r="49" spans="2:28" ht="36" customHeight="1">
      <c r="B49" s="314" t="s">
        <v>23</v>
      </c>
      <c r="C49" s="315" t="s">
        <v>24</v>
      </c>
      <c r="D49" s="315" t="s">
        <v>18</v>
      </c>
      <c r="E49" s="315" t="s">
        <v>48</v>
      </c>
      <c r="F49" s="314" t="s">
        <v>29</v>
      </c>
      <c r="G49" s="315" t="s">
        <v>49</v>
      </c>
      <c r="I49" s="314" t="s">
        <v>23</v>
      </c>
      <c r="J49" s="315" t="s">
        <v>24</v>
      </c>
      <c r="K49" s="314" t="s">
        <v>18</v>
      </c>
      <c r="L49" s="314" t="s">
        <v>48</v>
      </c>
      <c r="M49" s="314" t="s">
        <v>29</v>
      </c>
      <c r="N49" s="315" t="s">
        <v>49</v>
      </c>
      <c r="P49" s="314" t="s">
        <v>23</v>
      </c>
      <c r="Q49" s="315" t="s">
        <v>24</v>
      </c>
      <c r="R49" s="314" t="s">
        <v>18</v>
      </c>
      <c r="S49" s="314" t="s">
        <v>48</v>
      </c>
      <c r="T49" s="314" t="s">
        <v>29</v>
      </c>
      <c r="U49" s="316" t="s">
        <v>49</v>
      </c>
      <c r="W49" s="314" t="s">
        <v>23</v>
      </c>
      <c r="X49" s="315" t="s">
        <v>24</v>
      </c>
      <c r="Y49" s="314" t="s">
        <v>18</v>
      </c>
      <c r="Z49" s="314" t="s">
        <v>48</v>
      </c>
      <c r="AA49" s="314" t="s">
        <v>29</v>
      </c>
      <c r="AB49" s="317" t="s">
        <v>49</v>
      </c>
    </row>
    <row r="50" spans="2:28" s="63" customFormat="1" ht="7.5" customHeight="1">
      <c r="B50" s="170"/>
      <c r="C50" s="180"/>
      <c r="D50" s="180"/>
      <c r="E50" s="180"/>
      <c r="F50" s="170"/>
      <c r="G50" s="180"/>
      <c r="I50" s="170"/>
      <c r="J50" s="180"/>
      <c r="K50" s="170"/>
      <c r="L50" s="170"/>
      <c r="M50" s="170"/>
      <c r="N50" s="180"/>
      <c r="P50" s="170"/>
      <c r="Q50" s="180"/>
      <c r="R50" s="170"/>
      <c r="S50" s="170"/>
      <c r="T50" s="170"/>
      <c r="U50" s="181"/>
      <c r="W50" s="170"/>
      <c r="X50" s="180"/>
      <c r="Y50" s="170"/>
      <c r="Z50" s="170"/>
      <c r="AA50" s="170"/>
      <c r="AB50" s="235"/>
    </row>
    <row r="51" spans="2:28" ht="18.75" customHeight="1">
      <c r="B51" s="250" t="s">
        <v>45</v>
      </c>
      <c r="C51" s="260">
        <f>COUNTIFS('1. ALL DATA'!$Y$5:$Y$128,"HOUSING AND HOMELESSNESS",'1. ALL DATA'!$H$5:$H$128,"Fully Achieved")</f>
        <v>1</v>
      </c>
      <c r="D51" s="373">
        <f>C51/C65</f>
        <v>5.8823529411764705E-2</v>
      </c>
      <c r="E51" s="457">
        <f>D51+D52</f>
        <v>0.6470588235294118</v>
      </c>
      <c r="F51" s="120">
        <f>C51/C66</f>
        <v>8.3333333333333329E-2</v>
      </c>
      <c r="G51" s="454">
        <f>F51+F52</f>
        <v>0.91666666666666674</v>
      </c>
      <c r="I51" s="250" t="s">
        <v>45</v>
      </c>
      <c r="J51" s="260">
        <f>COUNTIFS('1. ALL DATA'!$Y$5:$Y$128,"HOUSING AND HOMELESSNESS",'1. ALL DATA'!$M$5:$M$128,"Fully Achieved")</f>
        <v>0</v>
      </c>
      <c r="K51" s="120">
        <f>J51/J65</f>
        <v>0</v>
      </c>
      <c r="L51" s="472">
        <f>K51+K52</f>
        <v>0</v>
      </c>
      <c r="M51" s="120" t="e">
        <f>J51/J66</f>
        <v>#DIV/0!</v>
      </c>
      <c r="N51" s="454" t="e">
        <f>M51+M52</f>
        <v>#DIV/0!</v>
      </c>
      <c r="P51" s="250" t="s">
        <v>45</v>
      </c>
      <c r="Q51" s="260">
        <f>COUNTIFS('1. ALL DATA'!$Y$5:$Y$128,"HOUSING AND HOMELESSNESS",'1. ALL DATA'!$R$5:$R$128,"Fully Achieved")</f>
        <v>0</v>
      </c>
      <c r="R51" s="120">
        <f>Q51/Q65</f>
        <v>0</v>
      </c>
      <c r="S51" s="472">
        <f>R51+R52</f>
        <v>0</v>
      </c>
      <c r="T51" s="120" t="e">
        <f>Q51/Q66</f>
        <v>#DIV/0!</v>
      </c>
      <c r="U51" s="454" t="e">
        <f>T51+T52</f>
        <v>#DIV/0!</v>
      </c>
      <c r="W51" s="250" t="s">
        <v>40</v>
      </c>
      <c r="X51" s="260">
        <f>COUNTIFS('1. ALL DATA'!$Y$5:$Y$128,"HOUSING AND HOMELESSNESS",'1. ALL DATA'!$V$5:$V$128,"Fully Achieved")</f>
        <v>0</v>
      </c>
      <c r="Y51" s="120">
        <f>X51/$X$65</f>
        <v>0</v>
      </c>
      <c r="Z51" s="472">
        <f>Y51+Y52</f>
        <v>0</v>
      </c>
      <c r="AA51" s="120" t="e">
        <f>X51/$X$66</f>
        <v>#DIV/0!</v>
      </c>
      <c r="AB51" s="454" t="e">
        <f>AA51+AA52</f>
        <v>#DIV/0!</v>
      </c>
    </row>
    <row r="52" spans="2:28" ht="18.75" customHeight="1">
      <c r="B52" s="250" t="s">
        <v>41</v>
      </c>
      <c r="C52" s="260">
        <f>COUNTIFS('1. ALL DATA'!$Y$5:$Y$128,"HOUSING AND HOMELESSNESS",'1. ALL DATA'!$H$5:$H$128,"On track to be achieved")</f>
        <v>10</v>
      </c>
      <c r="D52" s="373">
        <f>C52/C65</f>
        <v>0.58823529411764708</v>
      </c>
      <c r="E52" s="457"/>
      <c r="F52" s="120">
        <f>C52/C66</f>
        <v>0.83333333333333337</v>
      </c>
      <c r="G52" s="454"/>
      <c r="I52" s="250" t="s">
        <v>41</v>
      </c>
      <c r="J52" s="260">
        <f>COUNTIFS('1. ALL DATA'!$Y$5:$Y$128,"HOUSING AND HOMELESSNESS",'1. ALL DATA'!$M$5:$M$128,"On track to be achieved")</f>
        <v>0</v>
      </c>
      <c r="K52" s="120">
        <f>J52/J65</f>
        <v>0</v>
      </c>
      <c r="L52" s="472"/>
      <c r="M52" s="120" t="e">
        <f>J52/J66</f>
        <v>#DIV/0!</v>
      </c>
      <c r="N52" s="454"/>
      <c r="P52" s="250" t="s">
        <v>41</v>
      </c>
      <c r="Q52" s="260">
        <f>COUNTIFS('1. ALL DATA'!$Y$5:$Y$128,"HOUSING AND HOMELESSNESS",'1. ALL DATA'!$R$5:$R$128,"On track to be achieved")</f>
        <v>0</v>
      </c>
      <c r="R52" s="120">
        <f>Q52/Q65</f>
        <v>0</v>
      </c>
      <c r="S52" s="472"/>
      <c r="T52" s="120" t="e">
        <f>Q52/Q66</f>
        <v>#DIV/0!</v>
      </c>
      <c r="U52" s="454"/>
      <c r="W52" s="250" t="s">
        <v>82</v>
      </c>
      <c r="X52" s="260">
        <f>COUNTIFS('1. ALL DATA'!$Y$5:$Y$128,"HOUSING AND HOMELESSNESS",'1. ALL DATA'!$V$5:$V$128,"Numerical Outturn Within 5% Tolerance")</f>
        <v>0</v>
      </c>
      <c r="Y52" s="120">
        <f>X52/$X$65</f>
        <v>0</v>
      </c>
      <c r="Z52" s="472"/>
      <c r="AA52" s="120" t="e">
        <f>X52/$X$66</f>
        <v>#DIV/0!</v>
      </c>
      <c r="AB52" s="454"/>
    </row>
    <row r="53" spans="2:28" s="63" customFormat="1" ht="6.75" customHeight="1">
      <c r="B53" s="170"/>
      <c r="C53" s="268"/>
      <c r="D53" s="254"/>
      <c r="E53" s="254"/>
      <c r="F53" s="171"/>
      <c r="G53" s="172"/>
      <c r="I53" s="170"/>
      <c r="J53" s="268"/>
      <c r="K53" s="171"/>
      <c r="L53" s="171"/>
      <c r="M53" s="171"/>
      <c r="N53" s="172"/>
      <c r="P53" s="170"/>
      <c r="Q53" s="268"/>
      <c r="R53" s="171"/>
      <c r="S53" s="171"/>
      <c r="T53" s="171"/>
      <c r="U53" s="172"/>
      <c r="W53" s="173"/>
      <c r="X53" s="268"/>
      <c r="Y53" s="171"/>
      <c r="Z53" s="171"/>
      <c r="AA53" s="171"/>
      <c r="AB53" s="172"/>
    </row>
    <row r="54" spans="2:28" ht="16.5" customHeight="1">
      <c r="B54" s="455" t="s">
        <v>26</v>
      </c>
      <c r="C54" s="456">
        <f>COUNTIFS('1. ALL DATA'!$Y$5:$Y$128,"HOUSING AND HOMELESSNESS",'1. ALL DATA'!$H$5:$H$128,"In danger of falling behind target")</f>
        <v>0</v>
      </c>
      <c r="D54" s="457">
        <f>C54/C65</f>
        <v>0</v>
      </c>
      <c r="E54" s="457">
        <f>D54</f>
        <v>0</v>
      </c>
      <c r="F54" s="472">
        <f>C54/C66</f>
        <v>0</v>
      </c>
      <c r="G54" s="459">
        <f>F54</f>
        <v>0</v>
      </c>
      <c r="I54" s="455" t="s">
        <v>26</v>
      </c>
      <c r="J54" s="456">
        <f>COUNTIFS('1. ALL DATA'!$Y$5:$Y$128,"HOUSING AND HOMELESSNESS",'1. ALL DATA'!$M$5:$M$128,"In danger of falling behind target")</f>
        <v>0</v>
      </c>
      <c r="K54" s="472">
        <f>J54/J65</f>
        <v>0</v>
      </c>
      <c r="L54" s="472">
        <f>K54</f>
        <v>0</v>
      </c>
      <c r="M54" s="472" t="e">
        <f>J54/J66</f>
        <v>#DIV/0!</v>
      </c>
      <c r="N54" s="459" t="e">
        <f>M54</f>
        <v>#DIV/0!</v>
      </c>
      <c r="P54" s="455" t="s">
        <v>26</v>
      </c>
      <c r="Q54" s="456">
        <f>COUNTIFS('1. ALL DATA'!$Y$5:$Y$128,"HOUSING AND HOMELESSNESS",'1. ALL DATA'!$R$5:$R$128,"In danger of falling behind target")</f>
        <v>0</v>
      </c>
      <c r="R54" s="472">
        <f>Q54/Q65</f>
        <v>0</v>
      </c>
      <c r="S54" s="472">
        <f>R54</f>
        <v>0</v>
      </c>
      <c r="T54" s="472" t="e">
        <f>Q54/Q66</f>
        <v>#DIV/0!</v>
      </c>
      <c r="U54" s="459" t="e">
        <f>T54</f>
        <v>#DIV/0!</v>
      </c>
      <c r="W54" s="252" t="s">
        <v>83</v>
      </c>
      <c r="X54" s="374">
        <f>COUNTIFS('1. ALL DATA'!$Y$5:$Y$128,"HOUSING AND HOMELESSNESS",'1. ALL DATA'!$V$5:$V$128,"Numerical Outturn Within 10% Tolerance")</f>
        <v>0</v>
      </c>
      <c r="Y54" s="120">
        <f>X54/$X$65</f>
        <v>0</v>
      </c>
      <c r="Z54" s="473">
        <f>SUM(Y54:Y56)</f>
        <v>0</v>
      </c>
      <c r="AA54" s="72" t="e">
        <f>X54/$X$66</f>
        <v>#DIV/0!</v>
      </c>
      <c r="AB54" s="459" t="e">
        <f>SUM(AA54:AA56)</f>
        <v>#DIV/0!</v>
      </c>
    </row>
    <row r="55" spans="2:28" ht="16.5" customHeight="1">
      <c r="B55" s="455"/>
      <c r="C55" s="456"/>
      <c r="D55" s="457"/>
      <c r="E55" s="457"/>
      <c r="F55" s="472"/>
      <c r="G55" s="459"/>
      <c r="I55" s="455"/>
      <c r="J55" s="456"/>
      <c r="K55" s="472"/>
      <c r="L55" s="472"/>
      <c r="M55" s="472"/>
      <c r="N55" s="459"/>
      <c r="P55" s="455"/>
      <c r="Q55" s="456"/>
      <c r="R55" s="472"/>
      <c r="S55" s="472"/>
      <c r="T55" s="472"/>
      <c r="U55" s="459"/>
      <c r="W55" s="252" t="s">
        <v>84</v>
      </c>
      <c r="X55" s="374">
        <f>COUNTIFS('1. ALL DATA'!$Y$5:$Y$128,"HOUSING AND HOMELESSNESS",'1. ALL DATA'!$V$5:$V$128,"Target Partially Met")</f>
        <v>0</v>
      </c>
      <c r="Y55" s="120">
        <f>X55/$X$65</f>
        <v>0</v>
      </c>
      <c r="Z55" s="474"/>
      <c r="AA55" s="72" t="e">
        <f>X55/$X$66</f>
        <v>#DIV/0!</v>
      </c>
      <c r="AB55" s="459"/>
    </row>
    <row r="56" spans="2:28" ht="16.5" customHeight="1">
      <c r="B56" s="455"/>
      <c r="C56" s="456"/>
      <c r="D56" s="457"/>
      <c r="E56" s="457"/>
      <c r="F56" s="472"/>
      <c r="G56" s="459"/>
      <c r="I56" s="455"/>
      <c r="J56" s="456"/>
      <c r="K56" s="472"/>
      <c r="L56" s="472"/>
      <c r="M56" s="472"/>
      <c r="N56" s="459"/>
      <c r="P56" s="455"/>
      <c r="Q56" s="456"/>
      <c r="R56" s="472"/>
      <c r="S56" s="472"/>
      <c r="T56" s="472"/>
      <c r="U56" s="459"/>
      <c r="W56" s="252" t="s">
        <v>86</v>
      </c>
      <c r="X56" s="374">
        <f>COUNTIFS('1. ALL DATA'!$Y$5:$Y$128,"HOUSING AND HOMELESSNESS",'1. ALL DATA'!$V$5:$V$128,"Completion Date Within Reasonable Tolerance")</f>
        <v>0</v>
      </c>
      <c r="Y56" s="120">
        <f>X56/$X$65</f>
        <v>0</v>
      </c>
      <c r="Z56" s="475"/>
      <c r="AA56" s="72" t="e">
        <f>X56/$X$66</f>
        <v>#DIV/0!</v>
      </c>
      <c r="AB56" s="459"/>
    </row>
    <row r="57" spans="2:28" s="63" customFormat="1" ht="6" customHeight="1">
      <c r="B57" s="170"/>
      <c r="C57" s="180"/>
      <c r="D57" s="254"/>
      <c r="E57" s="254"/>
      <c r="F57" s="171"/>
      <c r="G57" s="172"/>
      <c r="I57" s="170"/>
      <c r="J57" s="180"/>
      <c r="K57" s="171"/>
      <c r="L57" s="171"/>
      <c r="M57" s="171"/>
      <c r="N57" s="172"/>
      <c r="P57" s="170"/>
      <c r="Q57" s="180"/>
      <c r="R57" s="171"/>
      <c r="S57" s="171"/>
      <c r="T57" s="171"/>
      <c r="U57" s="172"/>
      <c r="W57" s="173"/>
      <c r="X57" s="180"/>
      <c r="Y57" s="171"/>
      <c r="Z57" s="171"/>
      <c r="AA57" s="171"/>
      <c r="AB57" s="172"/>
    </row>
    <row r="58" spans="2:28" ht="22.5" customHeight="1">
      <c r="B58" s="251" t="s">
        <v>42</v>
      </c>
      <c r="C58" s="260">
        <f>COUNTIFS('1. ALL DATA'!$Y$5:$Y$128,"HOUSING AND HOMELESSNESS",'1. ALL DATA'!$H$5:$H$128,"Completed behind schedule")</f>
        <v>0</v>
      </c>
      <c r="D58" s="373">
        <f>C58/C65</f>
        <v>0</v>
      </c>
      <c r="E58" s="457">
        <f>D58+D59</f>
        <v>5.8823529411764705E-2</v>
      </c>
      <c r="F58" s="120">
        <f>C58/C66</f>
        <v>0</v>
      </c>
      <c r="G58" s="476">
        <f>F58+F59</f>
        <v>8.3333333333333329E-2</v>
      </c>
      <c r="I58" s="251" t="s">
        <v>42</v>
      </c>
      <c r="J58" s="260">
        <f>COUNTIFS('1. ALL DATA'!$Y$5:$Y$128,"HOUSING AND HOMELESSNESS",'1. ALL DATA'!$M$5:$M$128,"Completed behind schedule")</f>
        <v>0</v>
      </c>
      <c r="K58" s="120">
        <f>J58/J65</f>
        <v>0</v>
      </c>
      <c r="L58" s="472">
        <f>K58+K59</f>
        <v>0</v>
      </c>
      <c r="M58" s="120" t="e">
        <f>J58/J66</f>
        <v>#DIV/0!</v>
      </c>
      <c r="N58" s="476" t="e">
        <f>M58+M59</f>
        <v>#DIV/0!</v>
      </c>
      <c r="P58" s="251" t="s">
        <v>42</v>
      </c>
      <c r="Q58" s="260">
        <f>COUNTIFS('1. ALL DATA'!$Y$5:$Y$128,"HOUSING AND HOMELESSNESS",'1. ALL DATA'!$R$5:$R$128,"Completed behind schedule")</f>
        <v>0</v>
      </c>
      <c r="R58" s="120">
        <f>Q58/Q65</f>
        <v>0</v>
      </c>
      <c r="S58" s="472">
        <f>R58+R59</f>
        <v>0</v>
      </c>
      <c r="T58" s="120" t="e">
        <f>Q58/Q66</f>
        <v>#DIV/0!</v>
      </c>
      <c r="U58" s="476" t="e">
        <f>T58+T59</f>
        <v>#DIV/0!</v>
      </c>
      <c r="W58" s="251" t="s">
        <v>85</v>
      </c>
      <c r="X58" s="260">
        <f>COUNTIFS('1. ALL DATA'!$Y$5:$Y$128,"HOUSING AND HOMELESSNESS",'1. ALL DATA'!$V$5:$V$128,"Completed Significantly After Target Deadline")</f>
        <v>0</v>
      </c>
      <c r="Y58" s="120">
        <f>X58/$X$65</f>
        <v>0</v>
      </c>
      <c r="Z58" s="472">
        <f>Y58+Y59</f>
        <v>0</v>
      </c>
      <c r="AA58" s="120" t="e">
        <f>X58/$X$66</f>
        <v>#DIV/0!</v>
      </c>
      <c r="AB58" s="476" t="e">
        <f>AA58+AA59</f>
        <v>#DIV/0!</v>
      </c>
    </row>
    <row r="59" spans="2:28" ht="22.5" customHeight="1">
      <c r="B59" s="251" t="s">
        <v>27</v>
      </c>
      <c r="C59" s="260">
        <f>COUNTIFS('1. ALL DATA'!$Y$5:$Y$128,"HOUSING AND HOMELESSNESS",'1. ALL DATA'!$H$5:$H$128,"Off target")</f>
        <v>1</v>
      </c>
      <c r="D59" s="373">
        <f>C59/C65</f>
        <v>5.8823529411764705E-2</v>
      </c>
      <c r="E59" s="457"/>
      <c r="F59" s="120">
        <f>C59/C66</f>
        <v>8.3333333333333329E-2</v>
      </c>
      <c r="G59" s="476"/>
      <c r="I59" s="251" t="s">
        <v>27</v>
      </c>
      <c r="J59" s="260">
        <f>COUNTIFS('1. ALL DATA'!$Y$5:$Y$128,"HOUSING AND HOMELESSNESS",'1. ALL DATA'!$M$5:$M$128,"Off target")</f>
        <v>0</v>
      </c>
      <c r="K59" s="120">
        <f>J59/J65</f>
        <v>0</v>
      </c>
      <c r="L59" s="472"/>
      <c r="M59" s="120" t="e">
        <f>J59/J66</f>
        <v>#DIV/0!</v>
      </c>
      <c r="N59" s="476"/>
      <c r="P59" s="251" t="s">
        <v>27</v>
      </c>
      <c r="Q59" s="260">
        <f>COUNTIFS('1. ALL DATA'!$Y$5:$Y$128,"HOUSING AND HOMELESSNESS",'1. ALL DATA'!$R$5:$R$128,"Off target")</f>
        <v>0</v>
      </c>
      <c r="R59" s="120">
        <f>Q59/Q65</f>
        <v>0</v>
      </c>
      <c r="S59" s="472"/>
      <c r="T59" s="120" t="e">
        <f>Q59/Q66</f>
        <v>#DIV/0!</v>
      </c>
      <c r="U59" s="476"/>
      <c r="W59" s="251" t="s">
        <v>27</v>
      </c>
      <c r="X59" s="260">
        <f>COUNTIFS('1. ALL DATA'!$Y$5:$Y$128,"HOUSING AND HOMELESSNESS",'1. ALL DATA'!$V$5:$V$128,"Off target")</f>
        <v>0</v>
      </c>
      <c r="Y59" s="120">
        <f>X59/$X$65</f>
        <v>0</v>
      </c>
      <c r="Z59" s="472"/>
      <c r="AA59" s="120" t="e">
        <f>X59/$X$66</f>
        <v>#DIV/0!</v>
      </c>
      <c r="AB59" s="476"/>
    </row>
    <row r="60" spans="2:28" s="63" customFormat="1" ht="6.75" customHeight="1">
      <c r="B60" s="170"/>
      <c r="C60" s="268"/>
      <c r="D60" s="254"/>
      <c r="E60" s="254"/>
      <c r="F60" s="171"/>
      <c r="G60" s="175"/>
      <c r="I60" s="170"/>
      <c r="J60" s="268"/>
      <c r="K60" s="171"/>
      <c r="L60" s="171"/>
      <c r="M60" s="171"/>
      <c r="N60" s="175"/>
      <c r="P60" s="170"/>
      <c r="Q60" s="268"/>
      <c r="R60" s="171"/>
      <c r="S60" s="171"/>
      <c r="T60" s="171"/>
      <c r="U60" s="175"/>
      <c r="W60" s="321"/>
      <c r="X60" s="268"/>
      <c r="Y60" s="176"/>
      <c r="Z60" s="176"/>
      <c r="AA60" s="177"/>
      <c r="AB60" s="236"/>
    </row>
    <row r="61" spans="2:28" ht="15.75" customHeight="1">
      <c r="B61" s="48" t="s">
        <v>1</v>
      </c>
      <c r="C61" s="272">
        <f>COUNTIFS('1. ALL DATA'!$Y$5:$Y$128,"HOUSING AND HOMELESSNESS",'1. ALL DATA'!$H$5:$H$128,"Not yet due")</f>
        <v>5</v>
      </c>
      <c r="D61" s="255">
        <f>C61/C65</f>
        <v>0.29411764705882354</v>
      </c>
      <c r="E61" s="255">
        <f>D61</f>
        <v>0.29411764705882354</v>
      </c>
      <c r="F61" s="76"/>
      <c r="G61" s="47"/>
      <c r="I61" s="48" t="s">
        <v>1</v>
      </c>
      <c r="J61" s="272">
        <f>COUNTIFS('1. ALL DATA'!$Y$5:$Y$128,"HOUSING AND HOMELESSNESS",'1. ALL DATA'!$M$5:$M$128,"Not yet due")</f>
        <v>0</v>
      </c>
      <c r="K61" s="75">
        <f>J61/J65</f>
        <v>0</v>
      </c>
      <c r="L61" s="75">
        <f>K61</f>
        <v>0</v>
      </c>
      <c r="M61" s="76"/>
      <c r="N61" s="47"/>
      <c r="P61" s="48" t="s">
        <v>1</v>
      </c>
      <c r="Q61" s="272">
        <f>COUNTIFS('1. ALL DATA'!$Y$5:$Y$128,"HOUSING AND HOMELESSNESS",'1. ALL DATA'!$R$5:$R$128,"Not yet due")</f>
        <v>0</v>
      </c>
      <c r="R61" s="75">
        <f>Q61/Q65</f>
        <v>0</v>
      </c>
      <c r="S61" s="75">
        <f>R61</f>
        <v>0</v>
      </c>
      <c r="T61" s="76"/>
      <c r="U61" s="93"/>
      <c r="W61" s="62" t="s">
        <v>1</v>
      </c>
      <c r="X61" s="272">
        <f>COUNTIFS('1. ALL DATA'!$Y$5:$Y$128,"HOUSING AND HOMELESSNESS",'1. ALL DATA'!$V$5:$V$128,"Not yet due")</f>
        <v>0</v>
      </c>
      <c r="Y61" s="75">
        <f>X61/$X$65</f>
        <v>0</v>
      </c>
      <c r="Z61" s="75">
        <f>Y61</f>
        <v>0</v>
      </c>
      <c r="AA61" s="76"/>
      <c r="AB61" s="238"/>
    </row>
    <row r="62" spans="2:28" ht="15.75" customHeight="1">
      <c r="B62" s="48" t="s">
        <v>46</v>
      </c>
      <c r="C62" s="272">
        <f>COUNTIFS('1. ALL DATA'!$Y$5:$Y$128,"HOUSING AND HOMELESSNESS",'1. ALL DATA'!$H$5:$H$128,"Update not provided")</f>
        <v>0</v>
      </c>
      <c r="D62" s="255">
        <f>C62/C65</f>
        <v>0</v>
      </c>
      <c r="E62" s="255">
        <f>D62</f>
        <v>0</v>
      </c>
      <c r="F62" s="76"/>
      <c r="G62" s="98"/>
      <c r="I62" s="48" t="s">
        <v>46</v>
      </c>
      <c r="J62" s="272">
        <f>COUNTIFS('1. ALL DATA'!$Y$5:$Y$128,"HOUSING AND HOMELESSNESS",'1. ALL DATA'!$M$5:$M$128,"Update not provided")</f>
        <v>17</v>
      </c>
      <c r="K62" s="75">
        <f>J62/J65</f>
        <v>1</v>
      </c>
      <c r="L62" s="75">
        <f>K62</f>
        <v>1</v>
      </c>
      <c r="M62" s="76"/>
      <c r="N62" s="98"/>
      <c r="P62" s="48" t="s">
        <v>46</v>
      </c>
      <c r="Q62" s="272">
        <f>COUNTIFS('1. ALL DATA'!$Y$5:$Y$128,"HOUSING AND HOMELESSNESS",'1. ALL DATA'!$R$5:$R$128,"Update not provided")</f>
        <v>17</v>
      </c>
      <c r="R62" s="75">
        <f>Q62/Q65</f>
        <v>1</v>
      </c>
      <c r="S62" s="75">
        <f>R62</f>
        <v>1</v>
      </c>
      <c r="T62" s="76"/>
      <c r="U62" s="94"/>
      <c r="W62" s="64" t="s">
        <v>46</v>
      </c>
      <c r="X62" s="272">
        <f>COUNTIFS('1. ALL DATA'!$Y$5:$Y$128,"HOUSING AND HOMELESSNESS",'1. ALL DATA'!$V$5:$V$128,"Update not provided")</f>
        <v>17</v>
      </c>
      <c r="Y62" s="75">
        <f>X62/$X$65</f>
        <v>1</v>
      </c>
      <c r="Z62" s="75">
        <f>Y62</f>
        <v>1</v>
      </c>
      <c r="AA62" s="76"/>
    </row>
    <row r="63" spans="2:28" ht="15.75" customHeight="1">
      <c r="B63" s="49" t="s">
        <v>22</v>
      </c>
      <c r="C63" s="272">
        <f>COUNTIFS('1. ALL DATA'!$Y$5:$Y$128,"HOUSING AND HOMELESSNESS",'1. ALL DATA'!$H$5:$H$128,"Deferred")</f>
        <v>0</v>
      </c>
      <c r="D63" s="256">
        <f>C63/C65</f>
        <v>0</v>
      </c>
      <c r="E63" s="256">
        <f>D63</f>
        <v>0</v>
      </c>
      <c r="F63" s="77"/>
      <c r="G63" s="47"/>
      <c r="I63" s="49" t="s">
        <v>22</v>
      </c>
      <c r="J63" s="272">
        <f>COUNTIFS('1. ALL DATA'!$Y$5:$Y$128,"HOUSING AND HOMELESSNESS",'1. ALL DATA'!$M$5:$M$128,"Deferred")</f>
        <v>0</v>
      </c>
      <c r="K63" s="78">
        <f>J63/J65</f>
        <v>0</v>
      </c>
      <c r="L63" s="78">
        <f>K63</f>
        <v>0</v>
      </c>
      <c r="M63" s="77"/>
      <c r="N63" s="47"/>
      <c r="P63" s="49" t="s">
        <v>22</v>
      </c>
      <c r="Q63" s="272">
        <f>COUNTIFS('1. ALL DATA'!$Y$5:$Y$128,"HOUSING AND HOMELESSNESS",'1. ALL DATA'!$R$5:$R$128,"Deferred")</f>
        <v>0</v>
      </c>
      <c r="R63" s="78">
        <f>Q63/Q65</f>
        <v>0</v>
      </c>
      <c r="S63" s="78">
        <f>R63</f>
        <v>0</v>
      </c>
      <c r="T63" s="77"/>
      <c r="U63" s="93"/>
      <c r="W63" s="49" t="s">
        <v>22</v>
      </c>
      <c r="X63" s="272">
        <f>COUNTIFS('1. ALL DATA'!$Y$5:$Y$128,"HOUSING AND HOMELESSNESS",'1. ALL DATA'!$V$5:$V$128,"Deferred")</f>
        <v>0</v>
      </c>
      <c r="Y63" s="78">
        <f>X63/$X$65</f>
        <v>0</v>
      </c>
      <c r="Z63" s="78">
        <f>Y63</f>
        <v>0</v>
      </c>
      <c r="AA63" s="77"/>
      <c r="AB63" s="238"/>
    </row>
    <row r="64" spans="2:28" ht="15.75" customHeight="1">
      <c r="B64" s="49" t="s">
        <v>28</v>
      </c>
      <c r="C64" s="272">
        <f>COUNTIFS('1. ALL DATA'!$Y$5:$Y$128,"HOUSING AND HOMELESSNESS",'1. ALL DATA'!$H$5:$H$128,"Deleted")</f>
        <v>0</v>
      </c>
      <c r="D64" s="256">
        <f>C64/C65</f>
        <v>0</v>
      </c>
      <c r="E64" s="256">
        <f>D64</f>
        <v>0</v>
      </c>
      <c r="F64" s="77"/>
      <c r="G64" s="91" t="s">
        <v>62</v>
      </c>
      <c r="I64" s="49" t="s">
        <v>28</v>
      </c>
      <c r="J64" s="272">
        <f>COUNTIFS('1. ALL DATA'!$Y$5:$Y$128,"HOUSING AND HOMELESSNESS",'1. ALL DATA'!$M$5:$M$128,"Deleted")</f>
        <v>0</v>
      </c>
      <c r="K64" s="78">
        <f>J64/J65</f>
        <v>0</v>
      </c>
      <c r="L64" s="78">
        <f>K64</f>
        <v>0</v>
      </c>
      <c r="M64" s="77"/>
      <c r="N64" s="91" t="s">
        <v>62</v>
      </c>
      <c r="P64" s="49" t="s">
        <v>28</v>
      </c>
      <c r="Q64" s="272">
        <f>COUNTIFS('1. ALL DATA'!$Y$5:$Y$128,"HOUSING AND HOMELESSNESS",'1. ALL DATA'!$R$5:$R$128,"Deleted")</f>
        <v>0</v>
      </c>
      <c r="R64" s="78">
        <f>Q64/Q65</f>
        <v>0</v>
      </c>
      <c r="S64" s="78">
        <f>R64</f>
        <v>0</v>
      </c>
      <c r="T64" s="77"/>
      <c r="U64" s="91" t="s">
        <v>62</v>
      </c>
      <c r="W64" s="49" t="s">
        <v>28</v>
      </c>
      <c r="X64" s="272">
        <f>COUNTIFS('1. ALL DATA'!$Y$5:$Y$128,"HOUSING AND HOMELESSNESS",'1. ALL DATA'!$V$5:$V$128,"Deleted")</f>
        <v>0</v>
      </c>
      <c r="Y64" s="78">
        <f>X64/$X$65</f>
        <v>0</v>
      </c>
      <c r="Z64" s="78">
        <f>Y64</f>
        <v>0</v>
      </c>
      <c r="AA64" s="77"/>
      <c r="AB64" s="91" t="s">
        <v>62</v>
      </c>
    </row>
    <row r="65" spans="2:28" ht="15.75" customHeight="1">
      <c r="B65" s="50" t="s">
        <v>30</v>
      </c>
      <c r="C65" s="274">
        <f>SUM(C51:C64)</f>
        <v>17</v>
      </c>
      <c r="D65" s="46"/>
      <c r="E65" s="46"/>
      <c r="F65" s="52"/>
      <c r="G65" s="99"/>
      <c r="I65" s="50" t="s">
        <v>30</v>
      </c>
      <c r="J65" s="274">
        <f>SUM(J51:J64)</f>
        <v>17</v>
      </c>
      <c r="K65" s="77"/>
      <c r="L65" s="77"/>
      <c r="M65" s="52"/>
      <c r="N65" s="47"/>
      <c r="P65" s="50" t="s">
        <v>30</v>
      </c>
      <c r="Q65" s="274">
        <f>SUM(Q51:Q64)</f>
        <v>17</v>
      </c>
      <c r="R65" s="77"/>
      <c r="S65" s="77"/>
      <c r="T65" s="52"/>
      <c r="U65" s="93"/>
      <c r="W65" s="50" t="s">
        <v>30</v>
      </c>
      <c r="X65" s="274">
        <f>SUM(X51:X64)</f>
        <v>17</v>
      </c>
      <c r="Y65" s="77"/>
      <c r="Z65" s="77"/>
      <c r="AA65" s="52"/>
      <c r="AB65" s="238"/>
    </row>
    <row r="66" spans="2:28" ht="15.75" customHeight="1">
      <c r="B66" s="50" t="s">
        <v>31</v>
      </c>
      <c r="C66" s="274">
        <f>C65-C64-C63-C62-C61</f>
        <v>12</v>
      </c>
      <c r="D66" s="47"/>
      <c r="E66" s="47"/>
      <c r="F66" s="52"/>
      <c r="G66" s="47"/>
      <c r="I66" s="50" t="s">
        <v>31</v>
      </c>
      <c r="J66" s="274">
        <f>J65-J64-J63-J62-J61</f>
        <v>0</v>
      </c>
      <c r="K66" s="52"/>
      <c r="L66" s="52"/>
      <c r="M66" s="52"/>
      <c r="N66" s="47"/>
      <c r="P66" s="50" t="s">
        <v>31</v>
      </c>
      <c r="Q66" s="274">
        <f>Q65-Q64-Q63-Q62-Q61</f>
        <v>0</v>
      </c>
      <c r="R66" s="52"/>
      <c r="S66" s="52"/>
      <c r="T66" s="52"/>
      <c r="U66" s="93"/>
      <c r="W66" s="50" t="s">
        <v>31</v>
      </c>
      <c r="X66" s="274">
        <f>X65-X64-X63-X62-X61</f>
        <v>0</v>
      </c>
      <c r="Y66" s="52"/>
      <c r="Z66" s="52"/>
      <c r="AA66" s="52"/>
      <c r="AB66" s="238"/>
    </row>
    <row r="67" spans="2:28" ht="15.75" customHeight="1"/>
    <row r="68" spans="2:28" ht="15.75" customHeight="1"/>
    <row r="69" spans="2:28" ht="15.75" customHeight="1"/>
    <row r="70" spans="2:28" s="63" customFormat="1" ht="15.75">
      <c r="B70" s="320" t="s">
        <v>244</v>
      </c>
      <c r="C70" s="376"/>
      <c r="D70" s="376"/>
      <c r="E70" s="376"/>
      <c r="F70" s="312"/>
      <c r="G70" s="313"/>
      <c r="I70" s="320" t="s">
        <v>244</v>
      </c>
      <c r="J70" s="376"/>
      <c r="K70" s="312"/>
      <c r="L70" s="312"/>
      <c r="M70" s="312"/>
      <c r="N70" s="313"/>
      <c r="P70" s="320" t="s">
        <v>244</v>
      </c>
      <c r="Q70" s="376"/>
      <c r="R70" s="312"/>
      <c r="S70" s="312"/>
      <c r="T70" s="312"/>
      <c r="U70" s="313"/>
      <c r="W70" s="320" t="s">
        <v>244</v>
      </c>
      <c r="X70" s="376"/>
      <c r="Y70" s="312"/>
      <c r="Z70" s="312"/>
      <c r="AA70" s="312"/>
      <c r="AB70" s="313"/>
    </row>
    <row r="71" spans="2:28" ht="41.25" customHeight="1">
      <c r="B71" s="314" t="s">
        <v>23</v>
      </c>
      <c r="C71" s="315" t="s">
        <v>24</v>
      </c>
      <c r="D71" s="315" t="s">
        <v>18</v>
      </c>
      <c r="E71" s="315" t="s">
        <v>48</v>
      </c>
      <c r="F71" s="314" t="s">
        <v>29</v>
      </c>
      <c r="G71" s="315" t="s">
        <v>49</v>
      </c>
      <c r="I71" s="314" t="s">
        <v>23</v>
      </c>
      <c r="J71" s="315" t="s">
        <v>24</v>
      </c>
      <c r="K71" s="314" t="s">
        <v>18</v>
      </c>
      <c r="L71" s="314" t="s">
        <v>48</v>
      </c>
      <c r="M71" s="314" t="s">
        <v>29</v>
      </c>
      <c r="N71" s="315" t="s">
        <v>49</v>
      </c>
      <c r="P71" s="314" t="s">
        <v>23</v>
      </c>
      <c r="Q71" s="315" t="s">
        <v>24</v>
      </c>
      <c r="R71" s="314" t="s">
        <v>18</v>
      </c>
      <c r="S71" s="314" t="s">
        <v>48</v>
      </c>
      <c r="T71" s="314" t="s">
        <v>29</v>
      </c>
      <c r="U71" s="316" t="s">
        <v>49</v>
      </c>
      <c r="W71" s="314" t="s">
        <v>23</v>
      </c>
      <c r="X71" s="315" t="s">
        <v>24</v>
      </c>
      <c r="Y71" s="314" t="s">
        <v>18</v>
      </c>
      <c r="Z71" s="314" t="s">
        <v>48</v>
      </c>
      <c r="AA71" s="314" t="s">
        <v>29</v>
      </c>
      <c r="AB71" s="317" t="s">
        <v>49</v>
      </c>
    </row>
    <row r="72" spans="2:28" ht="6.75" customHeight="1">
      <c r="B72" s="53"/>
      <c r="C72" s="56"/>
      <c r="D72" s="56"/>
      <c r="E72" s="56"/>
      <c r="F72" s="53"/>
      <c r="G72" s="56"/>
      <c r="I72" s="53"/>
      <c r="J72" s="56"/>
      <c r="K72" s="53"/>
      <c r="L72" s="53"/>
      <c r="M72" s="53"/>
      <c r="N72" s="56"/>
      <c r="P72" s="53"/>
      <c r="Q72" s="56"/>
      <c r="R72" s="53"/>
      <c r="S72" s="53"/>
      <c r="T72" s="53"/>
      <c r="U72" s="88"/>
      <c r="W72" s="53"/>
      <c r="X72" s="56"/>
      <c r="Y72" s="53"/>
      <c r="Z72" s="53"/>
      <c r="AA72" s="53"/>
      <c r="AB72" s="240"/>
    </row>
    <row r="73" spans="2:28" ht="27.75" customHeight="1">
      <c r="B73" s="250" t="s">
        <v>45</v>
      </c>
      <c r="C73" s="260">
        <f>COUNTIFS('1. ALL DATA'!$Y$5:$Y$128,"ENVIRONMENT",'1. ALL DATA'!$H$5:$H$128,"Fully Achieved")</f>
        <v>1</v>
      </c>
      <c r="D73" s="373">
        <f>C73/C87</f>
        <v>6.6666666666666666E-2</v>
      </c>
      <c r="E73" s="457">
        <f>D73+D74</f>
        <v>0.46666666666666667</v>
      </c>
      <c r="F73" s="120">
        <f>C73/C88</f>
        <v>0.125</v>
      </c>
      <c r="G73" s="454">
        <f>F73+F74</f>
        <v>0.875</v>
      </c>
      <c r="I73" s="250" t="s">
        <v>45</v>
      </c>
      <c r="J73" s="260">
        <f>COUNTIFS('1. ALL DATA'!$Y$5:$Y$128,"ENVIRONMENT",'1. ALL DATA'!$M$5:$M$128,"Fully Achieved")</f>
        <v>0</v>
      </c>
      <c r="K73" s="120">
        <f>J73/J87</f>
        <v>0</v>
      </c>
      <c r="L73" s="472">
        <f>K73+K74</f>
        <v>0</v>
      </c>
      <c r="M73" s="120" t="e">
        <f>J73/J88</f>
        <v>#DIV/0!</v>
      </c>
      <c r="N73" s="454" t="e">
        <f>M73+M74</f>
        <v>#DIV/0!</v>
      </c>
      <c r="P73" s="250" t="s">
        <v>45</v>
      </c>
      <c r="Q73" s="260">
        <f>COUNTIFS('1. ALL DATA'!$Y$5:$Y$128,"ENVIRONMENT",'1. ALL DATA'!$R$5:$R$128,"Fully Achieved")</f>
        <v>0</v>
      </c>
      <c r="R73" s="120">
        <f>Q73/Q87</f>
        <v>0</v>
      </c>
      <c r="S73" s="472">
        <f>R73+R74</f>
        <v>0</v>
      </c>
      <c r="T73" s="120" t="e">
        <f>Q73/Q88</f>
        <v>#DIV/0!</v>
      </c>
      <c r="U73" s="454" t="e">
        <f>T73+T74</f>
        <v>#DIV/0!</v>
      </c>
      <c r="W73" s="250" t="s">
        <v>40</v>
      </c>
      <c r="X73" s="260">
        <f>COUNTIFS('1. ALL DATA'!$Y$5:$Y$128,"ENVIRONMENT",'1. ALL DATA'!$V$5:$V$128,"Fully Achieved")</f>
        <v>0</v>
      </c>
      <c r="Y73" s="120">
        <f>X73/$X$87</f>
        <v>0</v>
      </c>
      <c r="Z73" s="472">
        <f>Y73+Y74</f>
        <v>0</v>
      </c>
      <c r="AA73" s="120" t="e">
        <f>X73/$X$88</f>
        <v>#DIV/0!</v>
      </c>
      <c r="AB73" s="454" t="e">
        <f>AA73+AA74</f>
        <v>#DIV/0!</v>
      </c>
    </row>
    <row r="74" spans="2:28" ht="27.75" customHeight="1">
      <c r="B74" s="250" t="s">
        <v>41</v>
      </c>
      <c r="C74" s="260">
        <f>COUNTIFS('1. ALL DATA'!$Y$5:$Y$128,"ENVIRONMENT",'1. ALL DATA'!$H$5:$H$128,"On track to be achieved")</f>
        <v>6</v>
      </c>
      <c r="D74" s="373">
        <f>C74/C87</f>
        <v>0.4</v>
      </c>
      <c r="E74" s="457"/>
      <c r="F74" s="120">
        <f>C74/C88</f>
        <v>0.75</v>
      </c>
      <c r="G74" s="454"/>
      <c r="I74" s="250" t="s">
        <v>41</v>
      </c>
      <c r="J74" s="260">
        <f>COUNTIFS('1. ALL DATA'!$Y$5:$Y$128,"ENVIRONMENT",'1. ALL DATA'!$M$5:$M$128,"On track to be achieved")</f>
        <v>0</v>
      </c>
      <c r="K74" s="120">
        <f>J74/J87</f>
        <v>0</v>
      </c>
      <c r="L74" s="472"/>
      <c r="M74" s="120" t="e">
        <f>J74/J88</f>
        <v>#DIV/0!</v>
      </c>
      <c r="N74" s="454"/>
      <c r="P74" s="250" t="s">
        <v>41</v>
      </c>
      <c r="Q74" s="260">
        <f>COUNTIFS('1. ALL DATA'!$Y$5:$Y$128,"ENVIRONMENT",'1. ALL DATA'!$R$5:$R$128,"On track to be achieved")</f>
        <v>0</v>
      </c>
      <c r="R74" s="120">
        <f>Q74/Q87</f>
        <v>0</v>
      </c>
      <c r="S74" s="472"/>
      <c r="T74" s="120" t="e">
        <f>Q74/Q88</f>
        <v>#DIV/0!</v>
      </c>
      <c r="U74" s="454"/>
      <c r="W74" s="250" t="s">
        <v>82</v>
      </c>
      <c r="X74" s="260">
        <f>COUNTIFS('1. ALL DATA'!$Y$5:$Y$128,"ENVIRONMENT",'1. ALL DATA'!$V$5:$V$128,"Numerical Outturn Within 5% Tolerance")</f>
        <v>0</v>
      </c>
      <c r="Y74" s="120">
        <f>X74/$X$87</f>
        <v>0</v>
      </c>
      <c r="Z74" s="472"/>
      <c r="AA74" s="120" t="e">
        <f>X74/$X$88</f>
        <v>#DIV/0!</v>
      </c>
      <c r="AB74" s="454"/>
    </row>
    <row r="75" spans="2:28" ht="7.5" customHeight="1">
      <c r="B75" s="170"/>
      <c r="C75" s="263"/>
      <c r="D75" s="195"/>
      <c r="E75" s="195"/>
      <c r="F75" s="71"/>
      <c r="G75" s="172"/>
      <c r="I75" s="170"/>
      <c r="J75" s="263"/>
      <c r="K75" s="71"/>
      <c r="L75" s="71"/>
      <c r="M75" s="71"/>
      <c r="N75" s="172"/>
      <c r="P75" s="170"/>
      <c r="Q75" s="263"/>
      <c r="R75" s="71"/>
      <c r="S75" s="71"/>
      <c r="T75" s="71"/>
      <c r="U75" s="172"/>
      <c r="W75" s="173"/>
      <c r="X75" s="263"/>
      <c r="Y75" s="71"/>
      <c r="Z75" s="71"/>
      <c r="AA75" s="71"/>
      <c r="AB75" s="172"/>
    </row>
    <row r="76" spans="2:28" ht="21" customHeight="1">
      <c r="B76" s="455" t="s">
        <v>26</v>
      </c>
      <c r="C76" s="456">
        <f>COUNTIFS('1. ALL DATA'!$Y$5:$Y$128,"ENVIRONMENT",'1. ALL DATA'!$H$5:$H$128,"In danger of falling behind target")</f>
        <v>0</v>
      </c>
      <c r="D76" s="457">
        <f>C76/C87</f>
        <v>0</v>
      </c>
      <c r="E76" s="457">
        <f>D76</f>
        <v>0</v>
      </c>
      <c r="F76" s="472">
        <f>C76/C88</f>
        <v>0</v>
      </c>
      <c r="G76" s="459">
        <f>F76</f>
        <v>0</v>
      </c>
      <c r="I76" s="455" t="s">
        <v>26</v>
      </c>
      <c r="J76" s="456">
        <f>COUNTIFS('1. ALL DATA'!$Y$5:$Y$128,"ENVIRONMENT",'1. ALL DATA'!$M$5:$M$128,"In danger of falling behind target")</f>
        <v>0</v>
      </c>
      <c r="K76" s="472">
        <f>J76/J87</f>
        <v>0</v>
      </c>
      <c r="L76" s="472">
        <f>K76</f>
        <v>0</v>
      </c>
      <c r="M76" s="472" t="e">
        <f>J76/J88</f>
        <v>#DIV/0!</v>
      </c>
      <c r="N76" s="459" t="e">
        <f>M76</f>
        <v>#DIV/0!</v>
      </c>
      <c r="P76" s="455" t="s">
        <v>26</v>
      </c>
      <c r="Q76" s="456">
        <f>COUNTIFS('1. ALL DATA'!$Y$5:$Y$128,"ENVIRONMENT",'1. ALL DATA'!$R$5:$R$128,"In danger of falling behind target")</f>
        <v>0</v>
      </c>
      <c r="R76" s="472">
        <f>Q76/Q87</f>
        <v>0</v>
      </c>
      <c r="S76" s="472">
        <f>R76</f>
        <v>0</v>
      </c>
      <c r="T76" s="472" t="e">
        <f>Q76/Q88</f>
        <v>#DIV/0!</v>
      </c>
      <c r="U76" s="459" t="e">
        <f>T76</f>
        <v>#DIV/0!</v>
      </c>
      <c r="W76" s="252" t="s">
        <v>83</v>
      </c>
      <c r="X76" s="374">
        <f>COUNTIFS('1. ALL DATA'!$Y$5:$Y$128,"ENVIRONMENT",'1. ALL DATA'!$V$5:$V$128,"Numerical Outturn Within 10% Tolerance")</f>
        <v>0</v>
      </c>
      <c r="Y76" s="120">
        <f>X76/$X$87</f>
        <v>0</v>
      </c>
      <c r="Z76" s="473">
        <f>SUM(Y76:Y79)</f>
        <v>0</v>
      </c>
      <c r="AA76" s="72" t="e">
        <f>X76/$X$88</f>
        <v>#DIV/0!</v>
      </c>
      <c r="AB76" s="459" t="e">
        <f>SUM(AA76:AA79)</f>
        <v>#DIV/0!</v>
      </c>
    </row>
    <row r="77" spans="2:28" ht="18.75" customHeight="1">
      <c r="B77" s="455"/>
      <c r="C77" s="456"/>
      <c r="D77" s="457"/>
      <c r="E77" s="457"/>
      <c r="F77" s="472"/>
      <c r="G77" s="459"/>
      <c r="I77" s="455"/>
      <c r="J77" s="456"/>
      <c r="K77" s="472"/>
      <c r="L77" s="472"/>
      <c r="M77" s="472"/>
      <c r="N77" s="459"/>
      <c r="P77" s="455"/>
      <c r="Q77" s="456"/>
      <c r="R77" s="472"/>
      <c r="S77" s="472"/>
      <c r="T77" s="472"/>
      <c r="U77" s="459"/>
      <c r="W77" s="252" t="s">
        <v>84</v>
      </c>
      <c r="X77" s="374">
        <f>COUNTIFS('1. ALL DATA'!$Y$5:$Y$128,"ENVIRONMENT",'1. ALL DATA'!$V$5:$V$128,"Target Partially Met")</f>
        <v>0</v>
      </c>
      <c r="Y77" s="120">
        <f>X77/$X$87</f>
        <v>0</v>
      </c>
      <c r="Z77" s="474"/>
      <c r="AA77" s="72" t="e">
        <f>X77/$X$88</f>
        <v>#DIV/0!</v>
      </c>
      <c r="AB77" s="459"/>
    </row>
    <row r="78" spans="2:28" ht="20.25" customHeight="1">
      <c r="B78" s="455"/>
      <c r="C78" s="456"/>
      <c r="D78" s="457"/>
      <c r="E78" s="457"/>
      <c r="F78" s="472"/>
      <c r="G78" s="459"/>
      <c r="I78" s="455"/>
      <c r="J78" s="456"/>
      <c r="K78" s="472"/>
      <c r="L78" s="472"/>
      <c r="M78" s="472"/>
      <c r="N78" s="459"/>
      <c r="P78" s="455"/>
      <c r="Q78" s="456"/>
      <c r="R78" s="472"/>
      <c r="S78" s="472"/>
      <c r="T78" s="472"/>
      <c r="U78" s="459"/>
      <c r="W78" s="252" t="s">
        <v>86</v>
      </c>
      <c r="X78" s="374">
        <f>COUNTIFS('1. ALL DATA'!$Y$5:$Y$128,"ENVIRONMENT",'1. ALL DATA'!$V$5:$V$128,"Completion Date Within Reasonable Tolerance")</f>
        <v>0</v>
      </c>
      <c r="Y78" s="120">
        <f>X78/$X$87</f>
        <v>0</v>
      </c>
      <c r="Z78" s="475"/>
      <c r="AA78" s="72" t="e">
        <f>X78/$X$88</f>
        <v>#DIV/0!</v>
      </c>
      <c r="AB78" s="459"/>
    </row>
    <row r="79" spans="2:28" ht="6" customHeight="1">
      <c r="B79" s="170"/>
      <c r="C79" s="56"/>
      <c r="D79" s="195"/>
      <c r="E79" s="195"/>
      <c r="F79" s="71"/>
      <c r="G79" s="172"/>
      <c r="I79" s="170"/>
      <c r="J79" s="56"/>
      <c r="K79" s="71"/>
      <c r="L79" s="71"/>
      <c r="M79" s="71"/>
      <c r="N79" s="172"/>
      <c r="P79" s="170"/>
      <c r="Q79" s="56"/>
      <c r="R79" s="71"/>
      <c r="S79" s="71"/>
      <c r="T79" s="71"/>
      <c r="U79" s="172"/>
      <c r="W79" s="173"/>
      <c r="X79" s="56"/>
      <c r="Y79" s="71"/>
      <c r="Z79" s="71"/>
      <c r="AA79" s="71"/>
      <c r="AB79" s="172"/>
    </row>
    <row r="80" spans="2:28" ht="30" customHeight="1">
      <c r="B80" s="251" t="s">
        <v>42</v>
      </c>
      <c r="C80" s="260">
        <f>COUNTIFS('1. ALL DATA'!$Y$5:$Y$128,"ENVIRONMENT",'1. ALL DATA'!$H$5:$H$128,"Completed behind schedule")</f>
        <v>0</v>
      </c>
      <c r="D80" s="373">
        <f>C80/C87</f>
        <v>0</v>
      </c>
      <c r="E80" s="457">
        <f>D80+D81</f>
        <v>6.6666666666666666E-2</v>
      </c>
      <c r="F80" s="120">
        <f>C80/C88</f>
        <v>0</v>
      </c>
      <c r="G80" s="476">
        <f>F80+F81</f>
        <v>0.125</v>
      </c>
      <c r="I80" s="251" t="s">
        <v>42</v>
      </c>
      <c r="J80" s="260">
        <f>COUNTIFS('1. ALL DATA'!$Y$5:$Y$128,"ENVIRONMENT",'1. ALL DATA'!$M$5:$M$128,"Completed behind schedule")</f>
        <v>0</v>
      </c>
      <c r="K80" s="120">
        <f>J80/J87</f>
        <v>0</v>
      </c>
      <c r="L80" s="472">
        <f>K80+K81</f>
        <v>0</v>
      </c>
      <c r="M80" s="120" t="e">
        <f>J80/J88</f>
        <v>#DIV/0!</v>
      </c>
      <c r="N80" s="476" t="e">
        <f>M80+M81</f>
        <v>#DIV/0!</v>
      </c>
      <c r="P80" s="251" t="s">
        <v>42</v>
      </c>
      <c r="Q80" s="260">
        <f>COUNTIFS('1. ALL DATA'!$Y$5:$Y$128,"ENVIRONMENT",'1. ALL DATA'!$R$5:$R$128,"Completed behind schedule")</f>
        <v>0</v>
      </c>
      <c r="R80" s="120">
        <f>Q80/Q87</f>
        <v>0</v>
      </c>
      <c r="S80" s="472">
        <f>R80+R81</f>
        <v>0</v>
      </c>
      <c r="T80" s="120" t="e">
        <f>Q80/Q88</f>
        <v>#DIV/0!</v>
      </c>
      <c r="U80" s="476" t="e">
        <f>T80+T81</f>
        <v>#DIV/0!</v>
      </c>
      <c r="W80" s="251" t="s">
        <v>85</v>
      </c>
      <c r="X80" s="260">
        <f>COUNTIFS('1. ALL DATA'!$Y$5:$Y$128,"ENVIRONMENT",'1. ALL DATA'!$V$5:$V$128,"Completed Significantly After Target Deadline")</f>
        <v>0</v>
      </c>
      <c r="Y80" s="120">
        <f>X80/$X$87</f>
        <v>0</v>
      </c>
      <c r="Z80" s="472">
        <f>Y80+Y81</f>
        <v>0</v>
      </c>
      <c r="AA80" s="120" t="e">
        <f>X80/$X$88</f>
        <v>#DIV/0!</v>
      </c>
      <c r="AB80" s="476" t="e">
        <f>AA80+AA81</f>
        <v>#DIV/0!</v>
      </c>
    </row>
    <row r="81" spans="2:28" ht="30" customHeight="1">
      <c r="B81" s="251" t="s">
        <v>27</v>
      </c>
      <c r="C81" s="260">
        <f>COUNTIFS('1. ALL DATA'!$Y$5:$Y$128,"ENVIRONMENT",'1. ALL DATA'!$H$5:$H$128,"Off target")</f>
        <v>1</v>
      </c>
      <c r="D81" s="373">
        <f>C81/C87</f>
        <v>6.6666666666666666E-2</v>
      </c>
      <c r="E81" s="457"/>
      <c r="F81" s="120">
        <f>C81/C88</f>
        <v>0.125</v>
      </c>
      <c r="G81" s="476"/>
      <c r="I81" s="251" t="s">
        <v>27</v>
      </c>
      <c r="J81" s="260">
        <f>COUNTIFS('1. ALL DATA'!$Y$5:$Y$128,"ENVIRONMENT",'1. ALL DATA'!$M$5:$M$128,"Off target")</f>
        <v>0</v>
      </c>
      <c r="K81" s="120">
        <f>J81/J87</f>
        <v>0</v>
      </c>
      <c r="L81" s="472"/>
      <c r="M81" s="120" t="e">
        <f>J81/J88</f>
        <v>#DIV/0!</v>
      </c>
      <c r="N81" s="476"/>
      <c r="P81" s="251" t="s">
        <v>27</v>
      </c>
      <c r="Q81" s="260">
        <f>COUNTIFS('1. ALL DATA'!$Y$5:$Y$128,"ENVIRONMENT",'1. ALL DATA'!$R$5:$R$128,"Off target")</f>
        <v>0</v>
      </c>
      <c r="R81" s="120">
        <f>Q81/Q87</f>
        <v>0</v>
      </c>
      <c r="S81" s="472"/>
      <c r="T81" s="120" t="e">
        <f>Q81/Q88</f>
        <v>#DIV/0!</v>
      </c>
      <c r="U81" s="476"/>
      <c r="W81" s="251" t="s">
        <v>27</v>
      </c>
      <c r="X81" s="260">
        <f>COUNTIFS('1. ALL DATA'!$Y$5:$Y$128,"ENVIRONMENT",'1. ALL DATA'!$V$5:$V$128,"Off target")</f>
        <v>0</v>
      </c>
      <c r="Y81" s="120">
        <f>X81/$X$87</f>
        <v>0</v>
      </c>
      <c r="Z81" s="472"/>
      <c r="AA81" s="120" t="e">
        <f>X81/$X$88</f>
        <v>#DIV/0!</v>
      </c>
      <c r="AB81" s="476"/>
    </row>
    <row r="82" spans="2:28" ht="5.25" customHeight="1">
      <c r="B82" s="53"/>
      <c r="C82" s="263"/>
      <c r="D82" s="195"/>
      <c r="E82" s="195"/>
      <c r="F82" s="71"/>
      <c r="G82" s="92"/>
      <c r="I82" s="53"/>
      <c r="J82" s="263"/>
      <c r="K82" s="71"/>
      <c r="L82" s="71"/>
      <c r="M82" s="71"/>
      <c r="N82" s="92"/>
      <c r="P82" s="53"/>
      <c r="Q82" s="263"/>
      <c r="R82" s="71"/>
      <c r="S82" s="71"/>
      <c r="T82" s="71"/>
      <c r="U82" s="92"/>
      <c r="W82" s="253"/>
      <c r="X82" s="263"/>
      <c r="Y82" s="73"/>
      <c r="Z82" s="73"/>
      <c r="AA82" s="74"/>
      <c r="AB82" s="241"/>
    </row>
    <row r="83" spans="2:28" ht="15.75" customHeight="1">
      <c r="B83" s="48" t="s">
        <v>1</v>
      </c>
      <c r="C83" s="272">
        <f>COUNTIFS('1. ALL DATA'!$Y$5:$Y$128,"ENVIRONMENT",'1. ALL DATA'!$H$5:$H$128,"Not yet due")</f>
        <v>7</v>
      </c>
      <c r="D83" s="255">
        <f>C83/C87</f>
        <v>0.46666666666666667</v>
      </c>
      <c r="E83" s="255">
        <f>D83</f>
        <v>0.46666666666666667</v>
      </c>
      <c r="F83" s="76"/>
      <c r="G83" s="47"/>
      <c r="I83" s="48" t="s">
        <v>1</v>
      </c>
      <c r="J83" s="272">
        <f>COUNTIFS('1. ALL DATA'!$Y$5:$Y$128,"ENVIRONMENT",'1. ALL DATA'!$M$5:$M$128,"Not yet due")</f>
        <v>0</v>
      </c>
      <c r="K83" s="75">
        <f>J83/J87</f>
        <v>0</v>
      </c>
      <c r="L83" s="75">
        <f>K83</f>
        <v>0</v>
      </c>
      <c r="M83" s="76"/>
      <c r="N83" s="47"/>
      <c r="P83" s="48" t="s">
        <v>1</v>
      </c>
      <c r="Q83" s="272">
        <f>COUNTIFS('1. ALL DATA'!$Y$5:$Y$128,"ENVIRONMENT",'1. ALL DATA'!$R$5:$R$128,"Not yet due")</f>
        <v>0</v>
      </c>
      <c r="R83" s="75">
        <f>Q83/Q87</f>
        <v>0</v>
      </c>
      <c r="S83" s="75">
        <f>R83</f>
        <v>0</v>
      </c>
      <c r="T83" s="76"/>
      <c r="U83" s="93"/>
      <c r="W83" s="62" t="s">
        <v>1</v>
      </c>
      <c r="X83" s="272">
        <f>COUNTIFS('1. ALL DATA'!$Y$5:$Y$128,"ENVIRONMENT",'1. ALL DATA'!$V$5:$V$128,"Not yet due")</f>
        <v>0</v>
      </c>
      <c r="Y83" s="75">
        <f>X83/$X$87</f>
        <v>0</v>
      </c>
      <c r="Z83" s="75">
        <f>Y83</f>
        <v>0</v>
      </c>
      <c r="AA83" s="76"/>
      <c r="AB83" s="238"/>
    </row>
    <row r="84" spans="2:28" ht="15.75" customHeight="1">
      <c r="B84" s="48" t="s">
        <v>46</v>
      </c>
      <c r="C84" s="272">
        <f>COUNTIFS('1. ALL DATA'!$Y$5:$Y$128,"ENVIRONMENT",'1. ALL DATA'!$H$5:$H$128,"Update not provided")</f>
        <v>0</v>
      </c>
      <c r="D84" s="255">
        <f>C84/C87</f>
        <v>0</v>
      </c>
      <c r="E84" s="255">
        <f>D84</f>
        <v>0</v>
      </c>
      <c r="F84" s="76"/>
      <c r="G84" s="98"/>
      <c r="I84" s="48" t="s">
        <v>46</v>
      </c>
      <c r="J84" s="272">
        <f>COUNTIFS('1. ALL DATA'!$Y$5:$Y$128,"ENVIRONMENT",'1. ALL DATA'!$M$5:$M$128,"Update not provided")</f>
        <v>15</v>
      </c>
      <c r="K84" s="75">
        <f>J84/J87</f>
        <v>1</v>
      </c>
      <c r="L84" s="75">
        <f>K84</f>
        <v>1</v>
      </c>
      <c r="M84" s="76"/>
      <c r="N84" s="98"/>
      <c r="P84" s="48" t="s">
        <v>46</v>
      </c>
      <c r="Q84" s="272">
        <f>COUNTIFS('1. ALL DATA'!$Y$5:$Y$128,"ENVIRONMENT",'1. ALL DATA'!$R$5:$R$128,"Update not provided")</f>
        <v>15</v>
      </c>
      <c r="R84" s="75">
        <f>Q84/Q87</f>
        <v>1</v>
      </c>
      <c r="S84" s="75">
        <f>R84</f>
        <v>1</v>
      </c>
      <c r="T84" s="76"/>
      <c r="U84" s="94"/>
      <c r="W84" s="64" t="s">
        <v>46</v>
      </c>
      <c r="X84" s="272">
        <f>COUNTIFS('1. ALL DATA'!$Y$5:$Y$128,"ENVIRONMENT",'1. ALL DATA'!$V$5:$V$128,"Update not provided")</f>
        <v>15</v>
      </c>
      <c r="Y84" s="75">
        <f>X84/$X$87</f>
        <v>1</v>
      </c>
      <c r="Z84" s="75">
        <f>Y84</f>
        <v>1</v>
      </c>
      <c r="AA84" s="76"/>
    </row>
    <row r="85" spans="2:28" ht="15.75" customHeight="1">
      <c r="B85" s="49" t="s">
        <v>22</v>
      </c>
      <c r="C85" s="272">
        <f>COUNTIFS('1. ALL DATA'!$Y$5:$Y$128,"ENVIRONMENT",'1. ALL DATA'!$H$5:$H$128,"Deferred")</f>
        <v>0</v>
      </c>
      <c r="D85" s="256">
        <f>C85/C87</f>
        <v>0</v>
      </c>
      <c r="E85" s="256">
        <f>D85</f>
        <v>0</v>
      </c>
      <c r="F85" s="77"/>
      <c r="G85" s="47"/>
      <c r="I85" s="49" t="s">
        <v>22</v>
      </c>
      <c r="J85" s="272">
        <f>COUNTIFS('1. ALL DATA'!$Y$5:$Y$128,"ENVIRONMENT",'1. ALL DATA'!$M$5:$M$128,"Deferred")</f>
        <v>0</v>
      </c>
      <c r="K85" s="78">
        <f>J85/J87</f>
        <v>0</v>
      </c>
      <c r="L85" s="78">
        <f>K85</f>
        <v>0</v>
      </c>
      <c r="M85" s="77"/>
      <c r="N85" s="47"/>
      <c r="P85" s="49" t="s">
        <v>22</v>
      </c>
      <c r="Q85" s="272">
        <f>COUNTIFS('1. ALL DATA'!$Y$5:$Y$128,"ENVIRONMENT",'1. ALL DATA'!$R$5:$R$128,"Deferred")</f>
        <v>0</v>
      </c>
      <c r="R85" s="78">
        <f>Q85/Q87</f>
        <v>0</v>
      </c>
      <c r="S85" s="78">
        <f>R85</f>
        <v>0</v>
      </c>
      <c r="T85" s="77"/>
      <c r="U85" s="93"/>
      <c r="W85" s="49" t="s">
        <v>22</v>
      </c>
      <c r="X85" s="272">
        <f>COUNTIFS('1. ALL DATA'!$Y$5:$Y$128,"ENVIRONMENT",'1. ALL DATA'!$V$5:$V$128,"Deferred")</f>
        <v>0</v>
      </c>
      <c r="Y85" s="78">
        <f>X85/$X$87</f>
        <v>0</v>
      </c>
      <c r="Z85" s="78">
        <f>Y85</f>
        <v>0</v>
      </c>
      <c r="AA85" s="77"/>
      <c r="AB85" s="238"/>
    </row>
    <row r="86" spans="2:28" ht="15.75" customHeight="1">
      <c r="B86" s="49" t="s">
        <v>28</v>
      </c>
      <c r="C86" s="272">
        <f>COUNTIFS('1. ALL DATA'!$Y$5:$Y$128,"ENVIRONMENT",'1. ALL DATA'!$H$5:$H$128,"Deleted")</f>
        <v>0</v>
      </c>
      <c r="D86" s="256">
        <f>C86/C87</f>
        <v>0</v>
      </c>
      <c r="E86" s="256">
        <f>D86</f>
        <v>0</v>
      </c>
      <c r="F86" s="77"/>
      <c r="G86" s="91" t="s">
        <v>62</v>
      </c>
      <c r="I86" s="49" t="s">
        <v>28</v>
      </c>
      <c r="J86" s="272">
        <f>COUNTIFS('1. ALL DATA'!$Y$5:$Y$128,"ENVIRONMENT",'1. ALL DATA'!$M$5:$M$128,"Deleted")</f>
        <v>0</v>
      </c>
      <c r="K86" s="78">
        <f>J86/J87</f>
        <v>0</v>
      </c>
      <c r="L86" s="78">
        <f>K86</f>
        <v>0</v>
      </c>
      <c r="M86" s="77"/>
      <c r="N86" s="91" t="s">
        <v>62</v>
      </c>
      <c r="P86" s="49" t="s">
        <v>28</v>
      </c>
      <c r="Q86" s="272">
        <f>COUNTIFS('1. ALL DATA'!$Y$5:$Y$128,"ENVIRONMENT",'1. ALL DATA'!$R$5:$R$128,"Deleted")</f>
        <v>0</v>
      </c>
      <c r="R86" s="78">
        <f>Q86/Q87</f>
        <v>0</v>
      </c>
      <c r="S86" s="78">
        <f>R86</f>
        <v>0</v>
      </c>
      <c r="T86" s="77"/>
      <c r="U86" s="91" t="s">
        <v>62</v>
      </c>
      <c r="W86" s="49" t="s">
        <v>28</v>
      </c>
      <c r="X86" s="272">
        <f>COUNTIFS('1. ALL DATA'!$Y$5:$Y$128,"ENVIRONMENT",'1. ALL DATA'!$V$5:$V$128,"Deleted")</f>
        <v>0</v>
      </c>
      <c r="Y86" s="78">
        <f>X86/$X$87</f>
        <v>0</v>
      </c>
      <c r="Z86" s="78">
        <f>Y86</f>
        <v>0</v>
      </c>
      <c r="AA86" s="77"/>
      <c r="AB86" s="91" t="s">
        <v>62</v>
      </c>
    </row>
    <row r="87" spans="2:28" ht="15.75" customHeight="1">
      <c r="B87" s="50" t="s">
        <v>30</v>
      </c>
      <c r="C87" s="274">
        <f>SUM(C73:C86)</f>
        <v>15</v>
      </c>
      <c r="D87" s="46"/>
      <c r="E87" s="46"/>
      <c r="F87" s="52"/>
      <c r="G87" s="47"/>
      <c r="I87" s="50" t="s">
        <v>30</v>
      </c>
      <c r="J87" s="274">
        <f>SUM(J73:J86)</f>
        <v>15</v>
      </c>
      <c r="K87" s="77"/>
      <c r="L87" s="77"/>
      <c r="M87" s="52"/>
      <c r="N87" s="47"/>
      <c r="P87" s="50" t="s">
        <v>30</v>
      </c>
      <c r="Q87" s="274">
        <f>SUM(Q73:Q86)</f>
        <v>15</v>
      </c>
      <c r="R87" s="77"/>
      <c r="S87" s="77"/>
      <c r="T87" s="52"/>
      <c r="U87" s="93"/>
      <c r="W87" s="50" t="s">
        <v>30</v>
      </c>
      <c r="X87" s="274">
        <f>SUM(X73:X86)</f>
        <v>15</v>
      </c>
      <c r="Y87" s="77"/>
      <c r="Z87" s="77"/>
      <c r="AA87" s="52"/>
      <c r="AB87" s="238"/>
    </row>
    <row r="88" spans="2:28" ht="15.75" customHeight="1">
      <c r="B88" s="50" t="s">
        <v>31</v>
      </c>
      <c r="C88" s="274">
        <f>C87-C86-C85-C84-C83</f>
        <v>8</v>
      </c>
      <c r="D88" s="47"/>
      <c r="E88" s="47"/>
      <c r="F88" s="52"/>
      <c r="G88" s="47"/>
      <c r="I88" s="50" t="s">
        <v>31</v>
      </c>
      <c r="J88" s="274">
        <f>J87-J86-J85-J84-J83</f>
        <v>0</v>
      </c>
      <c r="K88" s="52"/>
      <c r="L88" s="52"/>
      <c r="M88" s="52"/>
      <c r="N88" s="47"/>
      <c r="P88" s="50" t="s">
        <v>31</v>
      </c>
      <c r="Q88" s="274">
        <f>Q87-Q86-Q85-Q84-Q83</f>
        <v>0</v>
      </c>
      <c r="R88" s="52"/>
      <c r="S88" s="52"/>
      <c r="T88" s="52"/>
      <c r="U88" s="93"/>
      <c r="W88" s="50" t="s">
        <v>31</v>
      </c>
      <c r="X88" s="274">
        <f>X87-X86-X85-X84-X83</f>
        <v>0</v>
      </c>
      <c r="Y88" s="52"/>
      <c r="Z88" s="52"/>
      <c r="AA88" s="52"/>
      <c r="AB88" s="238"/>
    </row>
    <row r="89" spans="2:28" ht="15.75" customHeight="1">
      <c r="W89" s="65"/>
      <c r="Y89" s="63"/>
      <c r="Z89" s="63"/>
      <c r="AA89" s="52"/>
      <c r="AB89" s="238"/>
    </row>
    <row r="90" spans="2:28" ht="15.75" customHeight="1"/>
    <row r="91" spans="2:28" s="63" customFormat="1" ht="15.75" customHeight="1">
      <c r="B91" s="65"/>
      <c r="C91" s="1"/>
      <c r="D91" s="1"/>
      <c r="E91" s="1"/>
      <c r="F91" s="52"/>
      <c r="G91" s="1"/>
      <c r="I91" s="65"/>
      <c r="J91" s="1"/>
      <c r="M91" s="52"/>
      <c r="N91" s="1"/>
      <c r="P91" s="65"/>
      <c r="Q91" s="1"/>
      <c r="T91" s="52"/>
      <c r="U91" s="90"/>
      <c r="X91" s="1"/>
      <c r="AB91" s="238"/>
    </row>
    <row r="92" spans="2:28" s="63" customFormat="1" ht="15.75">
      <c r="B92" s="320" t="s">
        <v>245</v>
      </c>
      <c r="C92" s="376"/>
      <c r="D92" s="376"/>
      <c r="E92" s="376"/>
      <c r="F92" s="312"/>
      <c r="G92" s="313"/>
      <c r="I92" s="320" t="s">
        <v>245</v>
      </c>
      <c r="J92" s="376"/>
      <c r="K92" s="312"/>
      <c r="L92" s="312"/>
      <c r="M92" s="312"/>
      <c r="N92" s="313"/>
      <c r="P92" s="320" t="s">
        <v>245</v>
      </c>
      <c r="Q92" s="376"/>
      <c r="R92" s="312"/>
      <c r="S92" s="312"/>
      <c r="T92" s="312"/>
      <c r="U92" s="313"/>
      <c r="W92" s="320" t="s">
        <v>245</v>
      </c>
      <c r="X92" s="376"/>
      <c r="Y92" s="312"/>
      <c r="Z92" s="312"/>
      <c r="AA92" s="312"/>
      <c r="AB92" s="313"/>
    </row>
    <row r="93" spans="2:28" ht="36" customHeight="1">
      <c r="B93" s="314" t="s">
        <v>23</v>
      </c>
      <c r="C93" s="315" t="s">
        <v>24</v>
      </c>
      <c r="D93" s="315" t="s">
        <v>18</v>
      </c>
      <c r="E93" s="315" t="s">
        <v>48</v>
      </c>
      <c r="F93" s="314" t="s">
        <v>29</v>
      </c>
      <c r="G93" s="315" t="s">
        <v>49</v>
      </c>
      <c r="I93" s="314" t="s">
        <v>23</v>
      </c>
      <c r="J93" s="315" t="s">
        <v>24</v>
      </c>
      <c r="K93" s="314" t="s">
        <v>18</v>
      </c>
      <c r="L93" s="314" t="s">
        <v>48</v>
      </c>
      <c r="M93" s="314" t="s">
        <v>29</v>
      </c>
      <c r="N93" s="315" t="s">
        <v>49</v>
      </c>
      <c r="P93" s="314" t="s">
        <v>23</v>
      </c>
      <c r="Q93" s="315" t="s">
        <v>24</v>
      </c>
      <c r="R93" s="314" t="s">
        <v>18</v>
      </c>
      <c r="S93" s="314" t="s">
        <v>48</v>
      </c>
      <c r="T93" s="314" t="s">
        <v>29</v>
      </c>
      <c r="U93" s="316" t="s">
        <v>49</v>
      </c>
      <c r="W93" s="314" t="s">
        <v>23</v>
      </c>
      <c r="X93" s="315" t="s">
        <v>24</v>
      </c>
      <c r="Y93" s="314" t="s">
        <v>18</v>
      </c>
      <c r="Z93" s="314" t="s">
        <v>48</v>
      </c>
      <c r="AA93" s="314" t="s">
        <v>29</v>
      </c>
      <c r="AB93" s="317" t="s">
        <v>49</v>
      </c>
    </row>
    <row r="94" spans="2:28" s="63" customFormat="1" ht="7.5" customHeight="1">
      <c r="B94" s="170"/>
      <c r="C94" s="180"/>
      <c r="D94" s="180"/>
      <c r="E94" s="180"/>
      <c r="F94" s="170"/>
      <c r="G94" s="180"/>
      <c r="I94" s="170"/>
      <c r="J94" s="180"/>
      <c r="K94" s="170"/>
      <c r="L94" s="170"/>
      <c r="M94" s="170"/>
      <c r="N94" s="180"/>
      <c r="P94" s="170"/>
      <c r="Q94" s="180"/>
      <c r="R94" s="170"/>
      <c r="S94" s="170"/>
      <c r="T94" s="170"/>
      <c r="U94" s="181"/>
      <c r="W94" s="170"/>
      <c r="X94" s="180"/>
      <c r="Y94" s="170"/>
      <c r="Z94" s="170"/>
      <c r="AA94" s="170"/>
      <c r="AB94" s="235"/>
    </row>
    <row r="95" spans="2:28" ht="18.75" customHeight="1">
      <c r="B95" s="250" t="s">
        <v>45</v>
      </c>
      <c r="C95" s="260">
        <f>COUNTIFS('1. ALL DATA'!$Y$5:$Y$128,"PLANNING",'1. ALL DATA'!$H$5:$H$128,"Fully Achieved")</f>
        <v>5</v>
      </c>
      <c r="D95" s="373">
        <f>C95/C109</f>
        <v>0.25</v>
      </c>
      <c r="E95" s="457">
        <f>D95+D96</f>
        <v>0.8</v>
      </c>
      <c r="F95" s="120">
        <f>C95/C110</f>
        <v>0.3125</v>
      </c>
      <c r="G95" s="454">
        <f>F95+F96</f>
        <v>1</v>
      </c>
      <c r="I95" s="250" t="s">
        <v>45</v>
      </c>
      <c r="J95" s="260">
        <f>COUNTIFS('1. ALL DATA'!$Y$5:$Y$128,"PLANNING",'1. ALL DATA'!$M$5:$M$128,"Fully Achieved")</f>
        <v>0</v>
      </c>
      <c r="K95" s="120">
        <f>J95/J109</f>
        <v>0</v>
      </c>
      <c r="L95" s="472">
        <f>K95+K96</f>
        <v>0</v>
      </c>
      <c r="M95" s="120" t="e">
        <f>J95/J110</f>
        <v>#DIV/0!</v>
      </c>
      <c r="N95" s="454" t="e">
        <f>M95+M96</f>
        <v>#DIV/0!</v>
      </c>
      <c r="P95" s="250" t="s">
        <v>45</v>
      </c>
      <c r="Q95" s="260">
        <f>COUNTIFS('1. ALL DATA'!$Y$5:$Y$128,"PLANNING",'1. ALL DATA'!$R$5:$R$128,"Fully Achieved")</f>
        <v>0</v>
      </c>
      <c r="R95" s="120">
        <f>Q95/Q109</f>
        <v>0</v>
      </c>
      <c r="S95" s="472">
        <f>R95+R96</f>
        <v>0</v>
      </c>
      <c r="T95" s="120" t="e">
        <f>Q95/Q110</f>
        <v>#DIV/0!</v>
      </c>
      <c r="U95" s="454" t="e">
        <f>T95+T96</f>
        <v>#DIV/0!</v>
      </c>
      <c r="W95" s="250" t="s">
        <v>40</v>
      </c>
      <c r="X95" s="260">
        <f>COUNTIFS('1. ALL DATA'!$Y$5:$Y$128,"PLANNING",'1. ALL DATA'!$V$5:$V$128,"Fully Achieved")</f>
        <v>0</v>
      </c>
      <c r="Y95" s="120">
        <f>X95/$X$109</f>
        <v>0</v>
      </c>
      <c r="Z95" s="472">
        <f>Y95+Y96</f>
        <v>0</v>
      </c>
      <c r="AA95" s="120" t="e">
        <f>X95/$X$110</f>
        <v>#DIV/0!</v>
      </c>
      <c r="AB95" s="454" t="e">
        <f>AA95+AA96</f>
        <v>#DIV/0!</v>
      </c>
    </row>
    <row r="96" spans="2:28" ht="18.75" customHeight="1">
      <c r="B96" s="250" t="s">
        <v>41</v>
      </c>
      <c r="C96" s="260">
        <f>COUNTIFS('1. ALL DATA'!$Y$5:$Y$128,"PLANNING",'1. ALL DATA'!$H$5:$H$128,"On track to be achieved")</f>
        <v>11</v>
      </c>
      <c r="D96" s="373">
        <f>C96/C109</f>
        <v>0.55000000000000004</v>
      </c>
      <c r="E96" s="457"/>
      <c r="F96" s="120">
        <f>C96/C110</f>
        <v>0.6875</v>
      </c>
      <c r="G96" s="454"/>
      <c r="I96" s="250" t="s">
        <v>41</v>
      </c>
      <c r="J96" s="260">
        <f>COUNTIFS('1. ALL DATA'!$Y$5:$Y$128,"PLANNING",'1. ALL DATA'!$M$5:$M$128,"On track to be achieved")</f>
        <v>0</v>
      </c>
      <c r="K96" s="120">
        <f>J96/J109</f>
        <v>0</v>
      </c>
      <c r="L96" s="472"/>
      <c r="M96" s="120" t="e">
        <f>J96/J110</f>
        <v>#DIV/0!</v>
      </c>
      <c r="N96" s="454"/>
      <c r="P96" s="250" t="s">
        <v>41</v>
      </c>
      <c r="Q96" s="260">
        <f>COUNTIFS('1. ALL DATA'!$Y$5:$Y$128,"PLANNING",'1. ALL DATA'!$R$5:$R$128,"On track to be achieved")</f>
        <v>0</v>
      </c>
      <c r="R96" s="120">
        <f>Q96/Q109</f>
        <v>0</v>
      </c>
      <c r="S96" s="472"/>
      <c r="T96" s="120" t="e">
        <f>Q96/Q110</f>
        <v>#DIV/0!</v>
      </c>
      <c r="U96" s="454"/>
      <c r="W96" s="250" t="s">
        <v>82</v>
      </c>
      <c r="X96" s="260">
        <f>COUNTIFS('1. ALL DATA'!$Y$5:$Y$128,"PLANNING",'1. ALL DATA'!$V$5:$V$128,"Numerical Outturn Within 5% Tolerance")</f>
        <v>0</v>
      </c>
      <c r="Y96" s="139">
        <f t="shared" ref="Y96:Y108" si="2">X96/$X$109</f>
        <v>0</v>
      </c>
      <c r="Z96" s="472"/>
      <c r="AA96" s="139" t="e">
        <f t="shared" ref="AA96:AA103" si="3">X96/$X$110</f>
        <v>#DIV/0!</v>
      </c>
      <c r="AB96" s="454"/>
    </row>
    <row r="97" spans="2:28" s="63" customFormat="1" ht="6.75" customHeight="1">
      <c r="B97" s="170"/>
      <c r="C97" s="268"/>
      <c r="D97" s="254"/>
      <c r="E97" s="254"/>
      <c r="F97" s="171"/>
      <c r="G97" s="172"/>
      <c r="I97" s="170"/>
      <c r="J97" s="268"/>
      <c r="K97" s="171"/>
      <c r="L97" s="171"/>
      <c r="M97" s="171"/>
      <c r="N97" s="172"/>
      <c r="P97" s="170"/>
      <c r="Q97" s="268"/>
      <c r="R97" s="171"/>
      <c r="S97" s="171"/>
      <c r="T97" s="171"/>
      <c r="U97" s="172"/>
      <c r="W97" s="173"/>
      <c r="X97" s="268"/>
      <c r="Y97" s="319"/>
      <c r="Z97" s="171"/>
      <c r="AA97" s="319"/>
      <c r="AB97" s="172"/>
    </row>
    <row r="98" spans="2:28" ht="16.5" customHeight="1">
      <c r="B98" s="455" t="s">
        <v>26</v>
      </c>
      <c r="C98" s="456">
        <f>COUNTIFS('1. ALL DATA'!$Y$5:$Y$128,"PLANNING",'1. ALL DATA'!$H$5:$H$128,"In danger of falling behind target")</f>
        <v>0</v>
      </c>
      <c r="D98" s="457">
        <f>C98/C109</f>
        <v>0</v>
      </c>
      <c r="E98" s="457">
        <f>D98</f>
        <v>0</v>
      </c>
      <c r="F98" s="472">
        <f>C98/C110</f>
        <v>0</v>
      </c>
      <c r="G98" s="459">
        <f>F98</f>
        <v>0</v>
      </c>
      <c r="I98" s="455" t="s">
        <v>26</v>
      </c>
      <c r="J98" s="456">
        <f>COUNTIFS('1. ALL DATA'!$Y$5:$Y$128,"PLANNING",'1. ALL DATA'!$M$5:$M$128,"In danger of falling behind target")</f>
        <v>0</v>
      </c>
      <c r="K98" s="472">
        <f>J98/J109</f>
        <v>0</v>
      </c>
      <c r="L98" s="472">
        <f>K98</f>
        <v>0</v>
      </c>
      <c r="M98" s="472" t="e">
        <f>J98/J110</f>
        <v>#DIV/0!</v>
      </c>
      <c r="N98" s="459" t="e">
        <f>M98</f>
        <v>#DIV/0!</v>
      </c>
      <c r="P98" s="455" t="s">
        <v>26</v>
      </c>
      <c r="Q98" s="456">
        <f>COUNTIFS('1. ALL DATA'!$Y$5:$Y$128,"PLANNING",'1. ALL DATA'!$R$5:$R$128,"In danger of falling behind target")</f>
        <v>0</v>
      </c>
      <c r="R98" s="472">
        <f>Q98/Q109</f>
        <v>0</v>
      </c>
      <c r="S98" s="472">
        <f>R98</f>
        <v>0</v>
      </c>
      <c r="T98" s="472" t="e">
        <f>Q98/Q110</f>
        <v>#DIV/0!</v>
      </c>
      <c r="U98" s="459" t="e">
        <f>T98</f>
        <v>#DIV/0!</v>
      </c>
      <c r="W98" s="252" t="s">
        <v>83</v>
      </c>
      <c r="X98" s="374">
        <f>COUNTIFS('1. ALL DATA'!$Y$5:$Y$128,"PLANNING",'1. ALL DATA'!$V$5:$V$128,"Numerical Outturn Within 10% Tolerance")</f>
        <v>0</v>
      </c>
      <c r="Y98" s="139">
        <f t="shared" si="2"/>
        <v>0</v>
      </c>
      <c r="Z98" s="473">
        <f>SUM(Y98:Y100)</f>
        <v>0</v>
      </c>
      <c r="AA98" s="139" t="e">
        <f t="shared" si="3"/>
        <v>#DIV/0!</v>
      </c>
      <c r="AB98" s="459" t="e">
        <f>SUM(AA98:AA100)</f>
        <v>#DIV/0!</v>
      </c>
    </row>
    <row r="99" spans="2:28" ht="16.5" customHeight="1">
      <c r="B99" s="455"/>
      <c r="C99" s="456"/>
      <c r="D99" s="457"/>
      <c r="E99" s="457"/>
      <c r="F99" s="472"/>
      <c r="G99" s="459"/>
      <c r="I99" s="455"/>
      <c r="J99" s="456"/>
      <c r="K99" s="472"/>
      <c r="L99" s="472"/>
      <c r="M99" s="472"/>
      <c r="N99" s="459"/>
      <c r="P99" s="455"/>
      <c r="Q99" s="456"/>
      <c r="R99" s="472"/>
      <c r="S99" s="472"/>
      <c r="T99" s="472"/>
      <c r="U99" s="459"/>
      <c r="W99" s="252" t="s">
        <v>84</v>
      </c>
      <c r="X99" s="374">
        <f>COUNTIFS('1. ALL DATA'!$Y$5:$Y$128,"PLANNING",'1. ALL DATA'!$V$5:$V$128,"Target Partially Met")</f>
        <v>0</v>
      </c>
      <c r="Y99" s="139">
        <f t="shared" si="2"/>
        <v>0</v>
      </c>
      <c r="Z99" s="474"/>
      <c r="AA99" s="139" t="e">
        <f t="shared" si="3"/>
        <v>#DIV/0!</v>
      </c>
      <c r="AB99" s="459"/>
    </row>
    <row r="100" spans="2:28" ht="16.5" customHeight="1">
      <c r="B100" s="455"/>
      <c r="C100" s="456"/>
      <c r="D100" s="457"/>
      <c r="E100" s="457"/>
      <c r="F100" s="472"/>
      <c r="G100" s="459"/>
      <c r="I100" s="455"/>
      <c r="J100" s="456"/>
      <c r="K100" s="472"/>
      <c r="L100" s="472"/>
      <c r="M100" s="472"/>
      <c r="N100" s="459"/>
      <c r="P100" s="455"/>
      <c r="Q100" s="456"/>
      <c r="R100" s="472"/>
      <c r="S100" s="472"/>
      <c r="T100" s="472"/>
      <c r="U100" s="459"/>
      <c r="W100" s="252" t="s">
        <v>86</v>
      </c>
      <c r="X100" s="374">
        <f>COUNTIFS('1. ALL DATA'!$Y$5:$Y$128,"PLANNING",'1. ALL DATA'!$V$5:$V$128,"Completion Date Within Reasonable Tolerance")</f>
        <v>0</v>
      </c>
      <c r="Y100" s="139">
        <f t="shared" si="2"/>
        <v>0</v>
      </c>
      <c r="Z100" s="475"/>
      <c r="AA100" s="139" t="e">
        <f t="shared" si="3"/>
        <v>#DIV/0!</v>
      </c>
      <c r="AB100" s="459"/>
    </row>
    <row r="101" spans="2:28" s="63" customFormat="1" ht="6" customHeight="1">
      <c r="B101" s="170"/>
      <c r="C101" s="180"/>
      <c r="D101" s="254"/>
      <c r="E101" s="254"/>
      <c r="F101" s="171"/>
      <c r="G101" s="172"/>
      <c r="I101" s="170"/>
      <c r="J101" s="180"/>
      <c r="K101" s="171"/>
      <c r="L101" s="171"/>
      <c r="M101" s="171"/>
      <c r="N101" s="172"/>
      <c r="P101" s="170"/>
      <c r="Q101" s="180"/>
      <c r="R101" s="171"/>
      <c r="S101" s="171"/>
      <c r="T101" s="171"/>
      <c r="U101" s="172"/>
      <c r="W101" s="173"/>
      <c r="X101" s="180"/>
      <c r="Y101" s="319"/>
      <c r="Z101" s="171"/>
      <c r="AA101" s="319"/>
      <c r="AB101" s="172"/>
    </row>
    <row r="102" spans="2:28" ht="22.5" customHeight="1">
      <c r="B102" s="251" t="s">
        <v>42</v>
      </c>
      <c r="C102" s="260">
        <f>COUNTIFS('1. ALL DATA'!$Y$5:$Y$128,"PLANNING",'1. ALL DATA'!$H$5:$H$128,"Completed behind schedule")</f>
        <v>0</v>
      </c>
      <c r="D102" s="373">
        <f>C102/C109</f>
        <v>0</v>
      </c>
      <c r="E102" s="457">
        <f>D102+D103</f>
        <v>0</v>
      </c>
      <c r="F102" s="120">
        <f>C102/C110</f>
        <v>0</v>
      </c>
      <c r="G102" s="476">
        <f>F102+F103</f>
        <v>0</v>
      </c>
      <c r="I102" s="251" t="s">
        <v>42</v>
      </c>
      <c r="J102" s="260">
        <f>COUNTIFS('1. ALL DATA'!$Y$5:$Y$128,"PLANNING",'1. ALL DATA'!$M$5:$M$128,"Completed behind schedule")</f>
        <v>0</v>
      </c>
      <c r="K102" s="120">
        <f>J102/J109</f>
        <v>0</v>
      </c>
      <c r="L102" s="472">
        <f>K102+K103</f>
        <v>0</v>
      </c>
      <c r="M102" s="120" t="e">
        <f>J102/J110</f>
        <v>#DIV/0!</v>
      </c>
      <c r="N102" s="476" t="e">
        <f>M102+M103</f>
        <v>#DIV/0!</v>
      </c>
      <c r="P102" s="251" t="s">
        <v>42</v>
      </c>
      <c r="Q102" s="260">
        <f>COUNTIFS('1. ALL DATA'!$Y$5:$Y$128,"PLANNING",'1. ALL DATA'!$R$5:$R$128,"Completed behind schedule")</f>
        <v>0</v>
      </c>
      <c r="R102" s="120">
        <f>Q102/Q109</f>
        <v>0</v>
      </c>
      <c r="S102" s="472">
        <f>R102+R103</f>
        <v>0</v>
      </c>
      <c r="T102" s="120" t="e">
        <f>Q102/Q110</f>
        <v>#DIV/0!</v>
      </c>
      <c r="U102" s="476" t="e">
        <f>T102+T103</f>
        <v>#DIV/0!</v>
      </c>
      <c r="W102" s="251" t="s">
        <v>85</v>
      </c>
      <c r="X102" s="260">
        <f>COUNTIFS('1. ALL DATA'!$Y$5:$Y$128,"PLANNING",'1. ALL DATA'!$V$5:$V$128,"Completed Significantly After Target Deadline")</f>
        <v>0</v>
      </c>
      <c r="Y102" s="139">
        <f t="shared" si="2"/>
        <v>0</v>
      </c>
      <c r="Z102" s="472">
        <f>Y102+Y103</f>
        <v>0</v>
      </c>
      <c r="AA102" s="139" t="e">
        <f t="shared" si="3"/>
        <v>#DIV/0!</v>
      </c>
      <c r="AB102" s="476" t="e">
        <f>AA102+AA103</f>
        <v>#DIV/0!</v>
      </c>
    </row>
    <row r="103" spans="2:28" ht="22.5" customHeight="1">
      <c r="B103" s="251" t="s">
        <v>27</v>
      </c>
      <c r="C103" s="260">
        <f>COUNTIFS('1. ALL DATA'!$Y$5:$Y$128,"PLANNING",'1. ALL DATA'!$H$5:$H$128,"Off target")</f>
        <v>0</v>
      </c>
      <c r="D103" s="373">
        <f>C103/C109</f>
        <v>0</v>
      </c>
      <c r="E103" s="457"/>
      <c r="F103" s="120">
        <f>C103/C110</f>
        <v>0</v>
      </c>
      <c r="G103" s="476"/>
      <c r="I103" s="251" t="s">
        <v>27</v>
      </c>
      <c r="J103" s="260">
        <f>COUNTIFS('1. ALL DATA'!$Y$5:$Y$128,"PLANNING",'1. ALL DATA'!$M$5:$M$128,"Off target")</f>
        <v>0</v>
      </c>
      <c r="K103" s="120">
        <f>J103/J109</f>
        <v>0</v>
      </c>
      <c r="L103" s="472"/>
      <c r="M103" s="120" t="e">
        <f>J103/J110</f>
        <v>#DIV/0!</v>
      </c>
      <c r="N103" s="476"/>
      <c r="P103" s="251" t="s">
        <v>27</v>
      </c>
      <c r="Q103" s="260">
        <f>COUNTIFS('1. ALL DATA'!$Y$5:$Y$128,"PLANNING",'1. ALL DATA'!$R$5:$R$128,"Off target")</f>
        <v>0</v>
      </c>
      <c r="R103" s="120">
        <f>Q103/Q109</f>
        <v>0</v>
      </c>
      <c r="S103" s="472"/>
      <c r="T103" s="120" t="e">
        <f>Q103/Q110</f>
        <v>#DIV/0!</v>
      </c>
      <c r="U103" s="476"/>
      <c r="W103" s="251" t="s">
        <v>27</v>
      </c>
      <c r="X103" s="260">
        <f>COUNTIFS('1. ALL DATA'!$Y$5:$Y$128,"PLANNING",'1. ALL DATA'!$V$5:$V$128,"Off target")</f>
        <v>0</v>
      </c>
      <c r="Y103" s="139">
        <f t="shared" si="2"/>
        <v>0</v>
      </c>
      <c r="Z103" s="472"/>
      <c r="AA103" s="139" t="e">
        <f t="shared" si="3"/>
        <v>#DIV/0!</v>
      </c>
      <c r="AB103" s="476"/>
    </row>
    <row r="104" spans="2:28" s="63" customFormat="1" ht="6.75" customHeight="1">
      <c r="B104" s="170"/>
      <c r="C104" s="268"/>
      <c r="D104" s="254"/>
      <c r="E104" s="254"/>
      <c r="F104" s="171"/>
      <c r="G104" s="175"/>
      <c r="I104" s="170"/>
      <c r="J104" s="268"/>
      <c r="K104" s="171"/>
      <c r="L104" s="171"/>
      <c r="M104" s="171"/>
      <c r="N104" s="175"/>
      <c r="P104" s="170"/>
      <c r="Q104" s="268"/>
      <c r="R104" s="171"/>
      <c r="S104" s="171"/>
      <c r="T104" s="171"/>
      <c r="U104" s="175"/>
      <c r="W104" s="321"/>
      <c r="X104" s="268"/>
      <c r="Y104" s="319"/>
      <c r="Z104" s="176"/>
      <c r="AA104" s="177"/>
      <c r="AB104" s="236"/>
    </row>
    <row r="105" spans="2:28" ht="15.75" customHeight="1">
      <c r="B105" s="48" t="s">
        <v>1</v>
      </c>
      <c r="C105" s="272">
        <f>COUNTIFS('1. ALL DATA'!$Y$5:$Y$128,"PLANNING",'1. ALL DATA'!$H$5:$H$128,"Not yet due")</f>
        <v>4</v>
      </c>
      <c r="D105" s="255">
        <f>C105/C109</f>
        <v>0.2</v>
      </c>
      <c r="E105" s="255">
        <f>D105</f>
        <v>0.2</v>
      </c>
      <c r="F105" s="76"/>
      <c r="G105" s="47"/>
      <c r="I105" s="48" t="s">
        <v>1</v>
      </c>
      <c r="J105" s="272">
        <f>COUNTIFS('1. ALL DATA'!$Y$5:$Y$128,"PLANNING",'1. ALL DATA'!$M$5:$M$128,"Not yet due")</f>
        <v>0</v>
      </c>
      <c r="K105" s="75">
        <f>J105/J109</f>
        <v>0</v>
      </c>
      <c r="L105" s="75">
        <f>K105</f>
        <v>0</v>
      </c>
      <c r="M105" s="76"/>
      <c r="N105" s="47"/>
      <c r="P105" s="48" t="s">
        <v>1</v>
      </c>
      <c r="Q105" s="272">
        <f>COUNTIFS('1. ALL DATA'!$Y$5:$Y$128,"PLANNING",'1. ALL DATA'!$R$5:$R$128,"Not yet due")</f>
        <v>0</v>
      </c>
      <c r="R105" s="75">
        <f>Q105/Q109</f>
        <v>0</v>
      </c>
      <c r="S105" s="75">
        <f>R105</f>
        <v>0</v>
      </c>
      <c r="T105" s="76"/>
      <c r="U105" s="93"/>
      <c r="W105" s="62" t="s">
        <v>1</v>
      </c>
      <c r="X105" s="272">
        <f>COUNTIFS('1. ALL DATA'!$Y$5:$Y$128,"PLANNING",'1. ALL DATA'!$V$5:$V$128,"Not yet due")</f>
        <v>0</v>
      </c>
      <c r="Y105" s="139">
        <f t="shared" si="2"/>
        <v>0</v>
      </c>
      <c r="Z105" s="75">
        <f>Y105</f>
        <v>0</v>
      </c>
      <c r="AA105" s="76"/>
      <c r="AB105" s="238"/>
    </row>
    <row r="106" spans="2:28" ht="15.75" customHeight="1">
      <c r="B106" s="48" t="s">
        <v>46</v>
      </c>
      <c r="C106" s="272">
        <f>COUNTIFS('1. ALL DATA'!$Y$5:$Y$128,"PLANNING",'1. ALL DATA'!$H$5:$H$128,"Update not provided")</f>
        <v>0</v>
      </c>
      <c r="D106" s="255">
        <f>C106/C109</f>
        <v>0</v>
      </c>
      <c r="E106" s="255">
        <f>D106</f>
        <v>0</v>
      </c>
      <c r="F106" s="76"/>
      <c r="G106" s="98"/>
      <c r="I106" s="48" t="s">
        <v>46</v>
      </c>
      <c r="J106" s="272">
        <f>COUNTIFS('1. ALL DATA'!$Y$5:$Y$128,"PLANNING",'1. ALL DATA'!$M$5:$M$128,"Update not provided")</f>
        <v>20</v>
      </c>
      <c r="K106" s="75">
        <f>J106/J109</f>
        <v>1</v>
      </c>
      <c r="L106" s="75">
        <f>K106</f>
        <v>1</v>
      </c>
      <c r="M106" s="76"/>
      <c r="N106" s="98"/>
      <c r="P106" s="48" t="s">
        <v>46</v>
      </c>
      <c r="Q106" s="272">
        <f>COUNTIFS('1. ALL DATA'!$Y$5:$Y$128,"PLANNING",'1. ALL DATA'!$R$5:$R$128,"Update not provided")</f>
        <v>20</v>
      </c>
      <c r="R106" s="75">
        <f>Q106/Q109</f>
        <v>1</v>
      </c>
      <c r="S106" s="75">
        <f>R106</f>
        <v>1</v>
      </c>
      <c r="T106" s="76"/>
      <c r="U106" s="94"/>
      <c r="W106" s="64" t="s">
        <v>46</v>
      </c>
      <c r="X106" s="272">
        <f>COUNTIFS('1. ALL DATA'!$Y$5:$Y$128,"PLANNING",'1. ALL DATA'!$V$5:$V$128,"Update not provided")</f>
        <v>20</v>
      </c>
      <c r="Y106" s="139">
        <f t="shared" si="2"/>
        <v>1</v>
      </c>
      <c r="Z106" s="75">
        <f>Y106</f>
        <v>1</v>
      </c>
      <c r="AA106" s="76"/>
    </row>
    <row r="107" spans="2:28" ht="15.75" customHeight="1">
      <c r="B107" s="49" t="s">
        <v>22</v>
      </c>
      <c r="C107" s="272">
        <f>COUNTIFS('1. ALL DATA'!$Y$5:$Y$128,"PLANNING",'1. ALL DATA'!$H$5:$H$128,"Deferred")</f>
        <v>0</v>
      </c>
      <c r="D107" s="256">
        <f>C107/C109</f>
        <v>0</v>
      </c>
      <c r="E107" s="256">
        <f>D107</f>
        <v>0</v>
      </c>
      <c r="F107" s="77"/>
      <c r="G107" s="47"/>
      <c r="I107" s="49" t="s">
        <v>22</v>
      </c>
      <c r="J107" s="272">
        <f>COUNTIFS('1. ALL DATA'!$Y$5:$Y$128,"PLANNING",'1. ALL DATA'!$M$5:$M$128,"Deferred")</f>
        <v>0</v>
      </c>
      <c r="K107" s="78">
        <f>J107/J109</f>
        <v>0</v>
      </c>
      <c r="L107" s="78">
        <f>K107</f>
        <v>0</v>
      </c>
      <c r="M107" s="77"/>
      <c r="N107" s="47"/>
      <c r="P107" s="49" t="s">
        <v>22</v>
      </c>
      <c r="Q107" s="272">
        <f>COUNTIFS('1. ALL DATA'!$Y$5:$Y$128,"PLANNING",'1. ALL DATA'!$R$5:$R$128,"Deferred")</f>
        <v>0</v>
      </c>
      <c r="R107" s="78">
        <f>Q107/Q109</f>
        <v>0</v>
      </c>
      <c r="S107" s="78">
        <f>R107</f>
        <v>0</v>
      </c>
      <c r="T107" s="77"/>
      <c r="U107" s="93"/>
      <c r="W107" s="49" t="s">
        <v>22</v>
      </c>
      <c r="X107" s="272">
        <f>COUNTIFS('1. ALL DATA'!$Y$5:$Y$128,"PLANNING",'1. ALL DATA'!$V$5:$V$128,"Deferred")</f>
        <v>0</v>
      </c>
      <c r="Y107" s="139">
        <f t="shared" si="2"/>
        <v>0</v>
      </c>
      <c r="Z107" s="78">
        <f>Y107</f>
        <v>0</v>
      </c>
      <c r="AA107" s="77"/>
      <c r="AB107" s="238"/>
    </row>
    <row r="108" spans="2:28" ht="15.75" customHeight="1">
      <c r="B108" s="49" t="s">
        <v>28</v>
      </c>
      <c r="C108" s="272">
        <f>COUNTIFS('1. ALL DATA'!$Y$5:$Y$128,"PLANNING",'1. ALL DATA'!$H$5:$H$128,"Deleted")</f>
        <v>0</v>
      </c>
      <c r="D108" s="256">
        <f>C108/C109</f>
        <v>0</v>
      </c>
      <c r="E108" s="256">
        <f>D108</f>
        <v>0</v>
      </c>
      <c r="F108" s="77"/>
      <c r="G108" s="91" t="s">
        <v>62</v>
      </c>
      <c r="I108" s="49" t="s">
        <v>28</v>
      </c>
      <c r="J108" s="272">
        <f>COUNTIFS('1. ALL DATA'!$Y$5:$Y$128,"PLANNING",'1. ALL DATA'!$M$5:$M$128,"Deleted")</f>
        <v>0</v>
      </c>
      <c r="K108" s="78">
        <f>J108/J109</f>
        <v>0</v>
      </c>
      <c r="L108" s="78">
        <f>K108</f>
        <v>0</v>
      </c>
      <c r="M108" s="77"/>
      <c r="N108" s="91" t="s">
        <v>62</v>
      </c>
      <c r="P108" s="49" t="s">
        <v>28</v>
      </c>
      <c r="Q108" s="272">
        <f>COUNTIFS('1. ALL DATA'!$Y$5:$Y$128,"PLANNING",'1. ALL DATA'!$R$5:$R$128,"Deleted")</f>
        <v>0</v>
      </c>
      <c r="R108" s="78">
        <f>Q108/Q109</f>
        <v>0</v>
      </c>
      <c r="S108" s="78">
        <f>R108</f>
        <v>0</v>
      </c>
      <c r="T108" s="77"/>
      <c r="U108" s="91" t="s">
        <v>62</v>
      </c>
      <c r="W108" s="49" t="s">
        <v>28</v>
      </c>
      <c r="X108" s="272">
        <f>COUNTIFS('1. ALL DATA'!$Y$5:$Y$128,"PLANNING",'1. ALL DATA'!$V$5:$V$128,"Deleted")</f>
        <v>0</v>
      </c>
      <c r="Y108" s="139">
        <f t="shared" si="2"/>
        <v>0</v>
      </c>
      <c r="Z108" s="78">
        <f>Y108</f>
        <v>0</v>
      </c>
      <c r="AA108" s="77"/>
      <c r="AB108" s="91" t="s">
        <v>62</v>
      </c>
    </row>
    <row r="109" spans="2:28" ht="15.75" customHeight="1">
      <c r="B109" s="50" t="s">
        <v>30</v>
      </c>
      <c r="C109" s="274">
        <f>SUM(C95:C108)</f>
        <v>20</v>
      </c>
      <c r="D109" s="46"/>
      <c r="E109" s="46"/>
      <c r="F109" s="52"/>
      <c r="G109" s="47"/>
      <c r="I109" s="50" t="s">
        <v>30</v>
      </c>
      <c r="J109" s="274">
        <f>SUM(J95:J108)</f>
        <v>20</v>
      </c>
      <c r="K109" s="77"/>
      <c r="L109" s="77"/>
      <c r="M109" s="52"/>
      <c r="N109" s="47"/>
      <c r="P109" s="50" t="s">
        <v>30</v>
      </c>
      <c r="Q109" s="274">
        <f>SUM(Q95:Q108)</f>
        <v>20</v>
      </c>
      <c r="R109" s="77"/>
      <c r="S109" s="77"/>
      <c r="T109" s="52"/>
      <c r="U109" s="93"/>
      <c r="W109" s="50" t="s">
        <v>30</v>
      </c>
      <c r="X109" s="274">
        <f>SUM(X95:X108)</f>
        <v>20</v>
      </c>
      <c r="Y109" s="77"/>
      <c r="Z109" s="77"/>
      <c r="AA109" s="52"/>
      <c r="AB109" s="238"/>
    </row>
    <row r="110" spans="2:28" ht="15.75" customHeight="1">
      <c r="B110" s="50" t="s">
        <v>31</v>
      </c>
      <c r="C110" s="274">
        <f>C109-C108-C107-C106-C105</f>
        <v>16</v>
      </c>
      <c r="D110" s="47"/>
      <c r="E110" s="47"/>
      <c r="F110" s="52"/>
      <c r="G110" s="47"/>
      <c r="I110" s="50" t="s">
        <v>31</v>
      </c>
      <c r="J110" s="274">
        <f>J109-J108-J107-J106-J105</f>
        <v>0</v>
      </c>
      <c r="K110" s="52"/>
      <c r="L110" s="52"/>
      <c r="M110" s="52"/>
      <c r="N110" s="47"/>
      <c r="P110" s="50" t="s">
        <v>31</v>
      </c>
      <c r="Q110" s="274">
        <f>Q109-Q108-Q107-Q106-Q105</f>
        <v>0</v>
      </c>
      <c r="R110" s="52"/>
      <c r="S110" s="52"/>
      <c r="T110" s="52"/>
      <c r="U110" s="93"/>
      <c r="W110" s="50" t="s">
        <v>31</v>
      </c>
      <c r="X110" s="274">
        <f>X109-X108-X107-X106-X105</f>
        <v>0</v>
      </c>
      <c r="Y110" s="52"/>
      <c r="Z110" s="52"/>
      <c r="AA110" s="52"/>
      <c r="AB110" s="238"/>
    </row>
    <row r="111" spans="2:28" ht="15.75" customHeight="1"/>
    <row r="112" spans="2:28" ht="15.75" customHeight="1"/>
    <row r="113" spans="2:28" ht="15.75" customHeight="1"/>
    <row r="114" spans="2:28" s="63" customFormat="1" ht="15.75">
      <c r="B114" s="318" t="s">
        <v>38</v>
      </c>
      <c r="C114" s="376"/>
      <c r="D114" s="376"/>
      <c r="E114" s="376"/>
      <c r="F114" s="312"/>
      <c r="G114" s="313"/>
      <c r="I114" s="318" t="s">
        <v>38</v>
      </c>
      <c r="J114" s="376"/>
      <c r="K114" s="312"/>
      <c r="L114" s="312"/>
      <c r="M114" s="312"/>
      <c r="N114" s="313"/>
      <c r="P114" s="318" t="s">
        <v>38</v>
      </c>
      <c r="Q114" s="376"/>
      <c r="R114" s="312"/>
      <c r="S114" s="312"/>
      <c r="T114" s="312"/>
      <c r="U114" s="313"/>
      <c r="W114" s="318" t="s">
        <v>38</v>
      </c>
      <c r="X114" s="376"/>
      <c r="Y114" s="312"/>
      <c r="Z114" s="312"/>
      <c r="AA114" s="312"/>
      <c r="AB114" s="313"/>
    </row>
    <row r="115" spans="2:28" ht="41.25" customHeight="1">
      <c r="B115" s="314" t="s">
        <v>23</v>
      </c>
      <c r="C115" s="315" t="s">
        <v>24</v>
      </c>
      <c r="D115" s="315" t="s">
        <v>18</v>
      </c>
      <c r="E115" s="315" t="s">
        <v>48</v>
      </c>
      <c r="F115" s="314" t="s">
        <v>29</v>
      </c>
      <c r="G115" s="315" t="s">
        <v>49</v>
      </c>
      <c r="I115" s="314" t="s">
        <v>23</v>
      </c>
      <c r="J115" s="315" t="s">
        <v>24</v>
      </c>
      <c r="K115" s="314" t="s">
        <v>18</v>
      </c>
      <c r="L115" s="314" t="s">
        <v>48</v>
      </c>
      <c r="M115" s="314" t="s">
        <v>29</v>
      </c>
      <c r="N115" s="315" t="s">
        <v>49</v>
      </c>
      <c r="P115" s="314" t="s">
        <v>23</v>
      </c>
      <c r="Q115" s="315" t="s">
        <v>24</v>
      </c>
      <c r="R115" s="314" t="s">
        <v>18</v>
      </c>
      <c r="S115" s="314" t="s">
        <v>48</v>
      </c>
      <c r="T115" s="314" t="s">
        <v>29</v>
      </c>
      <c r="U115" s="316" t="s">
        <v>49</v>
      </c>
      <c r="W115" s="314" t="s">
        <v>23</v>
      </c>
      <c r="X115" s="315" t="s">
        <v>24</v>
      </c>
      <c r="Y115" s="314" t="s">
        <v>18</v>
      </c>
      <c r="Z115" s="314" t="s">
        <v>48</v>
      </c>
      <c r="AA115" s="314" t="s">
        <v>29</v>
      </c>
      <c r="AB115" s="317" t="s">
        <v>49</v>
      </c>
    </row>
    <row r="116" spans="2:28" ht="6.75" customHeight="1">
      <c r="B116" s="53"/>
      <c r="C116" s="56"/>
      <c r="D116" s="56"/>
      <c r="E116" s="56"/>
      <c r="F116" s="53"/>
      <c r="G116" s="56"/>
      <c r="I116" s="53"/>
      <c r="J116" s="56"/>
      <c r="K116" s="53"/>
      <c r="L116" s="53"/>
      <c r="M116" s="53"/>
      <c r="N116" s="56"/>
      <c r="P116" s="53"/>
      <c r="Q116" s="56"/>
      <c r="R116" s="53"/>
      <c r="S116" s="53"/>
      <c r="T116" s="53"/>
      <c r="U116" s="88"/>
      <c r="W116" s="53"/>
      <c r="X116" s="56"/>
      <c r="Y116" s="53"/>
      <c r="Z116" s="53"/>
      <c r="AA116" s="53"/>
      <c r="AB116" s="240"/>
    </row>
    <row r="117" spans="2:28" ht="27.75" customHeight="1">
      <c r="B117" s="250" t="s">
        <v>45</v>
      </c>
      <c r="C117" s="260">
        <f>COUNTIFS('1. ALL DATA'!$Y$5:$Y$128,"REGULATORY SERVICES",'1. ALL DATA'!$H$5:$H$128,"Fully Achieved")</f>
        <v>3</v>
      </c>
      <c r="D117" s="373">
        <f>C117/C131</f>
        <v>0.21428571428571427</v>
      </c>
      <c r="E117" s="457">
        <f>D117+D118</f>
        <v>0.5714285714285714</v>
      </c>
      <c r="F117" s="120">
        <f>C117/C132</f>
        <v>0.375</v>
      </c>
      <c r="G117" s="454">
        <f>F117+F118</f>
        <v>1</v>
      </c>
      <c r="I117" s="250" t="s">
        <v>45</v>
      </c>
      <c r="J117" s="260">
        <f>COUNTIFS('1. ALL DATA'!$Y$5:$Y$128,"REGULATORY SERVICES",'1. ALL DATA'!$M$5:$M$128,"Fully Achieved")</f>
        <v>0</v>
      </c>
      <c r="K117" s="120">
        <f>J117/J131</f>
        <v>0</v>
      </c>
      <c r="L117" s="472">
        <f>K117+K118</f>
        <v>0</v>
      </c>
      <c r="M117" s="120" t="e">
        <f>J117/J132</f>
        <v>#DIV/0!</v>
      </c>
      <c r="N117" s="454" t="e">
        <f>M117+M118</f>
        <v>#DIV/0!</v>
      </c>
      <c r="P117" s="250" t="s">
        <v>45</v>
      </c>
      <c r="Q117" s="260">
        <f>COUNTIFS('1. ALL DATA'!$Y$5:$Y$128,"REGULATORY SERVICES",'1. ALL DATA'!$R$5:$R$128,"Fully Achieved")</f>
        <v>0</v>
      </c>
      <c r="R117" s="120">
        <f>Q117/Q131</f>
        <v>0</v>
      </c>
      <c r="S117" s="472">
        <f>R117+R118</f>
        <v>0</v>
      </c>
      <c r="T117" s="120" t="e">
        <f>Q117/Q132</f>
        <v>#DIV/0!</v>
      </c>
      <c r="U117" s="454" t="e">
        <f>T117+T118</f>
        <v>#DIV/0!</v>
      </c>
      <c r="W117" s="250" t="s">
        <v>40</v>
      </c>
      <c r="X117" s="260">
        <f>COUNTIFS('1. ALL DATA'!$Y$5:$Y$128,"REGULATORY SERVICES",'1. ALL DATA'!$V$5:$V$128,"Fully Achieved")</f>
        <v>0</v>
      </c>
      <c r="Y117" s="120">
        <f>X117/$X$131</f>
        <v>0</v>
      </c>
      <c r="Z117" s="472">
        <f>Y117+Y118</f>
        <v>0</v>
      </c>
      <c r="AA117" s="120" t="e">
        <f>X117/$X$132</f>
        <v>#DIV/0!</v>
      </c>
      <c r="AB117" s="454" t="e">
        <f>AA117+AA118</f>
        <v>#DIV/0!</v>
      </c>
    </row>
    <row r="118" spans="2:28" ht="27.75" customHeight="1">
      <c r="B118" s="250" t="s">
        <v>41</v>
      </c>
      <c r="C118" s="260">
        <f>COUNTIFS('1. ALL DATA'!$Y$5:$Y$128,"REGULATORY SERVICES",'1. ALL DATA'!$H$5:$H$128,"On track to be achieved")</f>
        <v>5</v>
      </c>
      <c r="D118" s="373">
        <f>C118/C131</f>
        <v>0.35714285714285715</v>
      </c>
      <c r="E118" s="457"/>
      <c r="F118" s="120">
        <f>C118/C132</f>
        <v>0.625</v>
      </c>
      <c r="G118" s="454"/>
      <c r="I118" s="250" t="s">
        <v>41</v>
      </c>
      <c r="J118" s="260">
        <f>COUNTIFS('1. ALL DATA'!$Y$5:$Y$128,"REGULATORY SERVICES",'1. ALL DATA'!$M$5:$M$128,"On track to be achieved")</f>
        <v>0</v>
      </c>
      <c r="K118" s="120">
        <f>J118/J131</f>
        <v>0</v>
      </c>
      <c r="L118" s="472"/>
      <c r="M118" s="120" t="e">
        <f>J118/J132</f>
        <v>#DIV/0!</v>
      </c>
      <c r="N118" s="454"/>
      <c r="P118" s="250" t="s">
        <v>41</v>
      </c>
      <c r="Q118" s="260">
        <f>COUNTIFS('1. ALL DATA'!$Y$5:$Y$128,"REGULATORY SERVICES",'1. ALL DATA'!$R$5:$R$128,"On track to be achieved")</f>
        <v>0</v>
      </c>
      <c r="R118" s="120">
        <f>Q118/Q131</f>
        <v>0</v>
      </c>
      <c r="S118" s="472"/>
      <c r="T118" s="120" t="e">
        <f>Q118/Q132</f>
        <v>#DIV/0!</v>
      </c>
      <c r="U118" s="454"/>
      <c r="W118" s="250" t="s">
        <v>82</v>
      </c>
      <c r="X118" s="260">
        <f>COUNTIFS('1. ALL DATA'!$Y$5:$Y$128,"REGULATORY SERVICES",'1. ALL DATA'!$V$5:$V$128,"Numerical Outturn Within 5% Tolerance")</f>
        <v>0</v>
      </c>
      <c r="Y118" s="139">
        <f t="shared" ref="Y118:Y130" si="4">X118/$X$131</f>
        <v>0</v>
      </c>
      <c r="Z118" s="472"/>
      <c r="AA118" s="139" t="e">
        <f t="shared" ref="AA118:AA125" si="5">X118/$X$132</f>
        <v>#DIV/0!</v>
      </c>
      <c r="AB118" s="454"/>
    </row>
    <row r="119" spans="2:28" ht="7.5" customHeight="1">
      <c r="B119" s="170"/>
      <c r="C119" s="263"/>
      <c r="D119" s="195"/>
      <c r="E119" s="195"/>
      <c r="F119" s="71"/>
      <c r="G119" s="172"/>
      <c r="I119" s="170"/>
      <c r="J119" s="263"/>
      <c r="K119" s="71"/>
      <c r="L119" s="71"/>
      <c r="M119" s="71"/>
      <c r="N119" s="172"/>
      <c r="P119" s="170"/>
      <c r="Q119" s="263"/>
      <c r="R119" s="71"/>
      <c r="S119" s="71"/>
      <c r="T119" s="71"/>
      <c r="U119" s="172"/>
      <c r="W119" s="173"/>
      <c r="X119" s="263"/>
      <c r="Y119" s="139"/>
      <c r="Z119" s="71"/>
      <c r="AA119" s="139"/>
      <c r="AB119" s="172"/>
    </row>
    <row r="120" spans="2:28" ht="21" customHeight="1">
      <c r="B120" s="455" t="s">
        <v>26</v>
      </c>
      <c r="C120" s="456">
        <f>COUNTIFS('1. ALL DATA'!$Y$5:$Y$128,"REGULATORY SERVICES",'1. ALL DATA'!$H$5:$H$128,"In danger of falling behind target")</f>
        <v>0</v>
      </c>
      <c r="D120" s="457">
        <f>C120/C131</f>
        <v>0</v>
      </c>
      <c r="E120" s="457">
        <f>D120</f>
        <v>0</v>
      </c>
      <c r="F120" s="472">
        <f>C120/C132</f>
        <v>0</v>
      </c>
      <c r="G120" s="459">
        <f>F120</f>
        <v>0</v>
      </c>
      <c r="I120" s="455" t="s">
        <v>26</v>
      </c>
      <c r="J120" s="456">
        <f>COUNTIFS('1. ALL DATA'!$Y$5:$Y$128,"REGULATORY SERVICES",'1. ALL DATA'!$M$5:$M$128,"In danger of falling behind target")</f>
        <v>0</v>
      </c>
      <c r="K120" s="472">
        <f>J120/J131</f>
        <v>0</v>
      </c>
      <c r="L120" s="472">
        <f>K120</f>
        <v>0</v>
      </c>
      <c r="M120" s="472" t="e">
        <f>J120/J132</f>
        <v>#DIV/0!</v>
      </c>
      <c r="N120" s="459" t="e">
        <f>M120</f>
        <v>#DIV/0!</v>
      </c>
      <c r="P120" s="455" t="s">
        <v>26</v>
      </c>
      <c r="Q120" s="456">
        <f>COUNTIFS('1. ALL DATA'!$Y$5:$Y$128,"REGULATORY SERVICES",'1. ALL DATA'!$R$5:$R$128,"In danger of falling behind target")</f>
        <v>0</v>
      </c>
      <c r="R120" s="472">
        <f>Q120/Q131</f>
        <v>0</v>
      </c>
      <c r="S120" s="472">
        <f>R120</f>
        <v>0</v>
      </c>
      <c r="T120" s="472" t="e">
        <f>Q120/Q132</f>
        <v>#DIV/0!</v>
      </c>
      <c r="U120" s="459" t="e">
        <f>T120</f>
        <v>#DIV/0!</v>
      </c>
      <c r="W120" s="252" t="s">
        <v>83</v>
      </c>
      <c r="X120" s="374">
        <f>COUNTIFS('1. ALL DATA'!$Y$5:$Y$128,"REGULATORY SERVICES",'1. ALL DATA'!$V$5:$V$128,"Numerical Outturn Within 10% Tolerance")</f>
        <v>0</v>
      </c>
      <c r="Y120" s="139">
        <f t="shared" si="4"/>
        <v>0</v>
      </c>
      <c r="Z120" s="473">
        <f>SUM(Y120:Y123)</f>
        <v>0</v>
      </c>
      <c r="AA120" s="139" t="e">
        <f t="shared" si="5"/>
        <v>#DIV/0!</v>
      </c>
      <c r="AB120" s="459" t="e">
        <f>SUM(AA120:AA123)</f>
        <v>#DIV/0!</v>
      </c>
    </row>
    <row r="121" spans="2:28" ht="18.75" customHeight="1">
      <c r="B121" s="455"/>
      <c r="C121" s="456"/>
      <c r="D121" s="457"/>
      <c r="E121" s="457"/>
      <c r="F121" s="472"/>
      <c r="G121" s="459"/>
      <c r="I121" s="455"/>
      <c r="J121" s="456"/>
      <c r="K121" s="472"/>
      <c r="L121" s="472"/>
      <c r="M121" s="472"/>
      <c r="N121" s="459"/>
      <c r="P121" s="455"/>
      <c r="Q121" s="456"/>
      <c r="R121" s="472"/>
      <c r="S121" s="472"/>
      <c r="T121" s="472"/>
      <c r="U121" s="459"/>
      <c r="W121" s="252" t="s">
        <v>84</v>
      </c>
      <c r="X121" s="374">
        <f>COUNTIFS('1. ALL DATA'!$Y$5:$Y$128,"REGULATORY SERVICES",'1. ALL DATA'!$V$5:$V$128,"Target Partially Met")</f>
        <v>0</v>
      </c>
      <c r="Y121" s="139">
        <f t="shared" si="4"/>
        <v>0</v>
      </c>
      <c r="Z121" s="474"/>
      <c r="AA121" s="139" t="e">
        <f t="shared" si="5"/>
        <v>#DIV/0!</v>
      </c>
      <c r="AB121" s="459"/>
    </row>
    <row r="122" spans="2:28" ht="20.25" customHeight="1">
      <c r="B122" s="455"/>
      <c r="C122" s="456"/>
      <c r="D122" s="457"/>
      <c r="E122" s="457"/>
      <c r="F122" s="472"/>
      <c r="G122" s="459"/>
      <c r="I122" s="455"/>
      <c r="J122" s="456"/>
      <c r="K122" s="472"/>
      <c r="L122" s="472"/>
      <c r="M122" s="472"/>
      <c r="N122" s="459"/>
      <c r="P122" s="455"/>
      <c r="Q122" s="456"/>
      <c r="R122" s="472"/>
      <c r="S122" s="472"/>
      <c r="T122" s="472"/>
      <c r="U122" s="459"/>
      <c r="W122" s="252" t="s">
        <v>86</v>
      </c>
      <c r="X122" s="374">
        <f>COUNTIFS('1. ALL DATA'!$Y$5:$Y$128,"REGULATORY SERVICES",'1. ALL DATA'!$V$5:$V$128,"Completion Date Within Reasonable Tolerance")</f>
        <v>0</v>
      </c>
      <c r="Y122" s="139">
        <f>X123/$X$131</f>
        <v>0</v>
      </c>
      <c r="Z122" s="475"/>
      <c r="AA122" s="139" t="e">
        <f>X123/$X$132</f>
        <v>#DIV/0!</v>
      </c>
      <c r="AB122" s="459"/>
    </row>
    <row r="123" spans="2:28" ht="6" customHeight="1">
      <c r="B123" s="170"/>
      <c r="C123" s="56"/>
      <c r="D123" s="195"/>
      <c r="E123" s="195"/>
      <c r="F123" s="71"/>
      <c r="G123" s="172"/>
      <c r="I123" s="170"/>
      <c r="J123" s="56"/>
      <c r="K123" s="71"/>
      <c r="L123" s="71"/>
      <c r="M123" s="71"/>
      <c r="N123" s="172"/>
      <c r="P123" s="170"/>
      <c r="Q123" s="56"/>
      <c r="R123" s="71"/>
      <c r="S123" s="71"/>
      <c r="T123" s="71"/>
      <c r="U123" s="172"/>
      <c r="W123" s="173"/>
      <c r="X123" s="56"/>
      <c r="Y123" s="139"/>
      <c r="Z123" s="71"/>
      <c r="AA123" s="139"/>
      <c r="AB123" s="172"/>
    </row>
    <row r="124" spans="2:28" ht="30" customHeight="1">
      <c r="B124" s="251" t="s">
        <v>42</v>
      </c>
      <c r="C124" s="260">
        <f>COUNTIFS('1. ALL DATA'!$Y$5:$Y$128,"REGULATORY SERVICES",'1. ALL DATA'!$H$5:$H$128,"Completed behind schedule")</f>
        <v>0</v>
      </c>
      <c r="D124" s="373">
        <f>C124/C131</f>
        <v>0</v>
      </c>
      <c r="E124" s="457">
        <f>D124+D125</f>
        <v>0</v>
      </c>
      <c r="F124" s="120">
        <f>C124/C132</f>
        <v>0</v>
      </c>
      <c r="G124" s="476">
        <f>F124+F125</f>
        <v>0</v>
      </c>
      <c r="I124" s="251" t="s">
        <v>42</v>
      </c>
      <c r="J124" s="260">
        <f>COUNTIFS('1. ALL DATA'!$Y$5:$Y$128,"REGULATORY SERVICES",'1. ALL DATA'!$M$5:$M$128,"Completed behind schedule")</f>
        <v>0</v>
      </c>
      <c r="K124" s="120">
        <f>J124/J131</f>
        <v>0</v>
      </c>
      <c r="L124" s="472">
        <f>K124+K125</f>
        <v>0</v>
      </c>
      <c r="M124" s="120" t="e">
        <f>J124/J132</f>
        <v>#DIV/0!</v>
      </c>
      <c r="N124" s="476" t="e">
        <f>M124+M125</f>
        <v>#DIV/0!</v>
      </c>
      <c r="P124" s="251" t="s">
        <v>42</v>
      </c>
      <c r="Q124" s="260">
        <f>COUNTIFS('1. ALL DATA'!$Y$5:$Y$128,"REGULATORY SERVICES",'1. ALL DATA'!$R$5:$R$128,"Completed behind schedule")</f>
        <v>0</v>
      </c>
      <c r="R124" s="120">
        <f>Q124/Q131</f>
        <v>0</v>
      </c>
      <c r="S124" s="472">
        <f>R124+R125</f>
        <v>0</v>
      </c>
      <c r="T124" s="120" t="e">
        <f>Q124/Q132</f>
        <v>#DIV/0!</v>
      </c>
      <c r="U124" s="476" t="e">
        <f>T124+T125</f>
        <v>#DIV/0!</v>
      </c>
      <c r="W124" s="251" t="s">
        <v>85</v>
      </c>
      <c r="X124" s="260">
        <f>COUNTIFS('1. ALL DATA'!$Y$5:$Y$128,"REGULATORY SERVICES",'1. ALL DATA'!$V$5:$V$128,"Completed Significantly After Target Deadline")</f>
        <v>0</v>
      </c>
      <c r="Y124" s="139">
        <f t="shared" si="4"/>
        <v>0</v>
      </c>
      <c r="Z124" s="472">
        <f>Y124+Y125</f>
        <v>0</v>
      </c>
      <c r="AA124" s="139" t="e">
        <f t="shared" si="5"/>
        <v>#DIV/0!</v>
      </c>
      <c r="AB124" s="476" t="e">
        <f>AA124+AA125</f>
        <v>#DIV/0!</v>
      </c>
    </row>
    <row r="125" spans="2:28" ht="30" customHeight="1">
      <c r="B125" s="251" t="s">
        <v>27</v>
      </c>
      <c r="C125" s="260">
        <f>COUNTIFS('1. ALL DATA'!$Y$5:$Y$128,"REGULATORY SERVICES",'1. ALL DATA'!$H$5:$H$128,"Off target")</f>
        <v>0</v>
      </c>
      <c r="D125" s="373">
        <f>C125/C131</f>
        <v>0</v>
      </c>
      <c r="E125" s="457"/>
      <c r="F125" s="120">
        <f>C125/C132</f>
        <v>0</v>
      </c>
      <c r="G125" s="476"/>
      <c r="I125" s="251" t="s">
        <v>27</v>
      </c>
      <c r="J125" s="260">
        <f>COUNTIFS('1. ALL DATA'!$Y$5:$Y$128,"REGULATORY SERVICES",'1. ALL DATA'!$M$5:$M$128,"Off target")</f>
        <v>0</v>
      </c>
      <c r="K125" s="120">
        <f>J125/J131</f>
        <v>0</v>
      </c>
      <c r="L125" s="472"/>
      <c r="M125" s="120" t="e">
        <f>J125/J132</f>
        <v>#DIV/0!</v>
      </c>
      <c r="N125" s="476"/>
      <c r="P125" s="251" t="s">
        <v>27</v>
      </c>
      <c r="Q125" s="260">
        <f>COUNTIFS('1. ALL DATA'!$Y$5:$Y$128,"REGULATORY SERVICES",'1. ALL DATA'!$R$5:$R$128,"Off target")</f>
        <v>0</v>
      </c>
      <c r="R125" s="120">
        <f>Q125/Q131</f>
        <v>0</v>
      </c>
      <c r="S125" s="472"/>
      <c r="T125" s="120" t="e">
        <f>Q125/Q132</f>
        <v>#DIV/0!</v>
      </c>
      <c r="U125" s="476"/>
      <c r="W125" s="251" t="s">
        <v>27</v>
      </c>
      <c r="X125" s="260">
        <f>COUNTIFS('1. ALL DATA'!$Y$5:$Y$128,"REGULATORY SERVICES",'1. ALL DATA'!$V$5:$V$128,"Off target")</f>
        <v>0</v>
      </c>
      <c r="Y125" s="139">
        <f t="shared" si="4"/>
        <v>0</v>
      </c>
      <c r="Z125" s="472"/>
      <c r="AA125" s="139" t="e">
        <f t="shared" si="5"/>
        <v>#DIV/0!</v>
      </c>
      <c r="AB125" s="476"/>
    </row>
    <row r="126" spans="2:28" ht="5.25" customHeight="1">
      <c r="B126" s="53"/>
      <c r="C126" s="263"/>
      <c r="D126" s="195"/>
      <c r="E126" s="195"/>
      <c r="F126" s="71"/>
      <c r="G126" s="92"/>
      <c r="I126" s="53"/>
      <c r="J126" s="263"/>
      <c r="K126" s="71"/>
      <c r="L126" s="71"/>
      <c r="M126" s="71"/>
      <c r="N126" s="92"/>
      <c r="P126" s="53"/>
      <c r="Q126" s="263"/>
      <c r="R126" s="71"/>
      <c r="S126" s="71"/>
      <c r="T126" s="71"/>
      <c r="U126" s="92"/>
      <c r="W126" s="253"/>
      <c r="X126" s="263"/>
      <c r="Y126" s="139"/>
      <c r="Z126" s="73"/>
      <c r="AA126" s="74"/>
      <c r="AB126" s="241"/>
    </row>
    <row r="127" spans="2:28" ht="15.75" customHeight="1">
      <c r="B127" s="48" t="s">
        <v>1</v>
      </c>
      <c r="C127" s="272">
        <f>COUNTIFS('1. ALL DATA'!$Y$5:$Y$128,"REGULATORY SERVICES",'1. ALL DATA'!$H$5:$H$128,"Not yet due")</f>
        <v>6</v>
      </c>
      <c r="D127" s="255">
        <f>C127/C131</f>
        <v>0.42857142857142855</v>
      </c>
      <c r="E127" s="255">
        <f>D127</f>
        <v>0.42857142857142855</v>
      </c>
      <c r="F127" s="76"/>
      <c r="G127" s="47"/>
      <c r="I127" s="48" t="s">
        <v>1</v>
      </c>
      <c r="J127" s="272">
        <f>COUNTIFS('1. ALL DATA'!$Y$5:$Y$128,"REGULATORY SERVICES",'1. ALL DATA'!$M$5:$M$128,"Not yet due")</f>
        <v>0</v>
      </c>
      <c r="K127" s="75">
        <f>J127/J131</f>
        <v>0</v>
      </c>
      <c r="L127" s="75">
        <f>K127</f>
        <v>0</v>
      </c>
      <c r="M127" s="76"/>
      <c r="N127" s="47"/>
      <c r="P127" s="48" t="s">
        <v>1</v>
      </c>
      <c r="Q127" s="272">
        <f>COUNTIFS('1. ALL DATA'!$Y$5:$Y$128,"REGULATORY SERVICES",'1. ALL DATA'!$R$5:$R$128,"Not yet due")</f>
        <v>0</v>
      </c>
      <c r="R127" s="75">
        <f>Q127/Q131</f>
        <v>0</v>
      </c>
      <c r="S127" s="75">
        <f>R127</f>
        <v>0</v>
      </c>
      <c r="T127" s="76"/>
      <c r="U127" s="93"/>
      <c r="W127" s="62" t="s">
        <v>1</v>
      </c>
      <c r="X127" s="272">
        <f>COUNTIFS('1. ALL DATA'!$Y$5:$Y$128,"REGULATORY SERVICES",'1. ALL DATA'!$V$5:$V$128,"Not yet due")</f>
        <v>0</v>
      </c>
      <c r="Y127" s="139">
        <f t="shared" si="4"/>
        <v>0</v>
      </c>
      <c r="Z127" s="75">
        <f>Y127</f>
        <v>0</v>
      </c>
      <c r="AA127" s="76"/>
      <c r="AB127" s="238"/>
    </row>
    <row r="128" spans="2:28" ht="15.75" customHeight="1">
      <c r="B128" s="48" t="s">
        <v>46</v>
      </c>
      <c r="C128" s="272">
        <f>COUNTIFS('1. ALL DATA'!$Y$5:$Y$128,"REGULATORY SERVICES",'1. ALL DATA'!$H$5:$H$128,"Update not provided")</f>
        <v>0</v>
      </c>
      <c r="D128" s="255">
        <f>C128/C131</f>
        <v>0</v>
      </c>
      <c r="E128" s="255">
        <f>D128</f>
        <v>0</v>
      </c>
      <c r="F128" s="76"/>
      <c r="G128" s="98"/>
      <c r="I128" s="48" t="s">
        <v>46</v>
      </c>
      <c r="J128" s="272">
        <f>COUNTIFS('1. ALL DATA'!$Y$5:$Y$128,"REGULATORY SERVICES",'1. ALL DATA'!$M$5:$M$128,"Update not provided")</f>
        <v>14</v>
      </c>
      <c r="K128" s="75">
        <f>J128/J131</f>
        <v>1</v>
      </c>
      <c r="L128" s="75">
        <f>K128</f>
        <v>1</v>
      </c>
      <c r="M128" s="76"/>
      <c r="N128" s="98"/>
      <c r="P128" s="48" t="s">
        <v>46</v>
      </c>
      <c r="Q128" s="272">
        <f>COUNTIFS('1. ALL DATA'!$Y$5:$Y$128,"REGULATORY SERVICES",'1. ALL DATA'!$R$5:$R$128,"Update not provided")</f>
        <v>14</v>
      </c>
      <c r="R128" s="75">
        <f>Q128/Q131</f>
        <v>1</v>
      </c>
      <c r="S128" s="75">
        <f>R128</f>
        <v>1</v>
      </c>
      <c r="T128" s="76"/>
      <c r="U128" s="94"/>
      <c r="W128" s="64" t="s">
        <v>46</v>
      </c>
      <c r="X128" s="272">
        <f>COUNTIFS('1. ALL DATA'!$Y$5:$Y$128,"REGULATORY SERVICES",'1. ALL DATA'!$V$5:$V$128,"Update not provided")</f>
        <v>14</v>
      </c>
      <c r="Y128" s="139">
        <f t="shared" si="4"/>
        <v>1</v>
      </c>
      <c r="Z128" s="75">
        <f>Y128</f>
        <v>1</v>
      </c>
      <c r="AA128" s="76"/>
    </row>
    <row r="129" spans="2:28" ht="15.75" customHeight="1">
      <c r="B129" s="49" t="s">
        <v>22</v>
      </c>
      <c r="C129" s="272">
        <f>COUNTIFS('1. ALL DATA'!$Y$5:$Y$128,"REGULATORY SERVICES",'1. ALL DATA'!$H$5:$H$128,"Deferred")</f>
        <v>0</v>
      </c>
      <c r="D129" s="256">
        <f>C129/C131</f>
        <v>0</v>
      </c>
      <c r="E129" s="256">
        <f>D129</f>
        <v>0</v>
      </c>
      <c r="F129" s="77"/>
      <c r="G129" s="47"/>
      <c r="I129" s="49" t="s">
        <v>22</v>
      </c>
      <c r="J129" s="272">
        <f>COUNTIFS('1. ALL DATA'!$Y$5:$Y$128,"REGULATORY SERVICES",'1. ALL DATA'!$M$5:$M$128,"Deferred")</f>
        <v>0</v>
      </c>
      <c r="K129" s="78">
        <f>J129/J131</f>
        <v>0</v>
      </c>
      <c r="L129" s="78">
        <f>K129</f>
        <v>0</v>
      </c>
      <c r="M129" s="77"/>
      <c r="N129" s="47"/>
      <c r="P129" s="49" t="s">
        <v>22</v>
      </c>
      <c r="Q129" s="272">
        <f>COUNTIFS('1. ALL DATA'!$Y$5:$Y$128,"REGULATORY SERVICES",'1. ALL DATA'!$R$5:$R$128,"Deferred")</f>
        <v>0</v>
      </c>
      <c r="R129" s="78">
        <f>Q129/Q131</f>
        <v>0</v>
      </c>
      <c r="S129" s="78">
        <f>R129</f>
        <v>0</v>
      </c>
      <c r="T129" s="77"/>
      <c r="U129" s="93"/>
      <c r="W129" s="49" t="s">
        <v>22</v>
      </c>
      <c r="X129" s="272">
        <f>COUNTIFS('1. ALL DATA'!$Y$5:$Y$128,"REGULATORY SERVICES",'1. ALL DATA'!$V$5:$V$128,"Deferred")</f>
        <v>0</v>
      </c>
      <c r="Y129" s="139">
        <f t="shared" si="4"/>
        <v>0</v>
      </c>
      <c r="Z129" s="78">
        <f>Y129</f>
        <v>0</v>
      </c>
      <c r="AA129" s="77"/>
      <c r="AB129" s="238"/>
    </row>
    <row r="130" spans="2:28" ht="15.75" customHeight="1">
      <c r="B130" s="49" t="s">
        <v>28</v>
      </c>
      <c r="C130" s="272">
        <f>COUNTIFS('1. ALL DATA'!$Y$5:$Y$128,"REGULATORY SERVICES",'1. ALL DATA'!$H$5:$H$128,"Deleted")</f>
        <v>0</v>
      </c>
      <c r="D130" s="256">
        <f>C130/C131</f>
        <v>0</v>
      </c>
      <c r="E130" s="256">
        <f>D130</f>
        <v>0</v>
      </c>
      <c r="F130" s="77"/>
      <c r="G130" s="91" t="s">
        <v>62</v>
      </c>
      <c r="I130" s="49" t="s">
        <v>28</v>
      </c>
      <c r="J130" s="272">
        <f>COUNTIFS('1. ALL DATA'!$Y$5:$Y$128,"REGULATORY SERVICES",'1. ALL DATA'!$M$5:$M$128,"Deleted")</f>
        <v>0</v>
      </c>
      <c r="K130" s="78">
        <f>J130/J131</f>
        <v>0</v>
      </c>
      <c r="L130" s="78">
        <f>K130</f>
        <v>0</v>
      </c>
      <c r="M130" s="77"/>
      <c r="N130" s="91" t="s">
        <v>62</v>
      </c>
      <c r="P130" s="49" t="s">
        <v>28</v>
      </c>
      <c r="Q130" s="272">
        <f>COUNTIFS('1. ALL DATA'!$Y$5:$Y$128,"REGULATORY SERVICES",'1. ALL DATA'!$R$5:$R$128,"Deleted")</f>
        <v>0</v>
      </c>
      <c r="R130" s="78">
        <f>Q130/Q131</f>
        <v>0</v>
      </c>
      <c r="S130" s="78">
        <f>R130</f>
        <v>0</v>
      </c>
      <c r="T130" s="77"/>
      <c r="U130" s="91" t="s">
        <v>62</v>
      </c>
      <c r="W130" s="49" t="s">
        <v>28</v>
      </c>
      <c r="X130" s="272">
        <f>COUNTIFS('1. ALL DATA'!$Y$5:$Y$128,"REGULATORY SERVICES",'1. ALL DATA'!$V$5:$V$128,"Deleted")</f>
        <v>0</v>
      </c>
      <c r="Y130" s="139">
        <f t="shared" si="4"/>
        <v>0</v>
      </c>
      <c r="Z130" s="78">
        <f>Y130</f>
        <v>0</v>
      </c>
      <c r="AA130" s="77"/>
      <c r="AB130" s="91" t="s">
        <v>62</v>
      </c>
    </row>
    <row r="131" spans="2:28" ht="15.75" customHeight="1">
      <c r="B131" s="50" t="s">
        <v>30</v>
      </c>
      <c r="C131" s="274">
        <f>SUM(C117:C130)</f>
        <v>14</v>
      </c>
      <c r="D131" s="46"/>
      <c r="E131" s="46"/>
      <c r="F131" s="52"/>
      <c r="G131" s="47"/>
      <c r="I131" s="50" t="s">
        <v>30</v>
      </c>
      <c r="J131" s="274">
        <f>SUM(J117:J130)</f>
        <v>14</v>
      </c>
      <c r="K131" s="77"/>
      <c r="L131" s="77"/>
      <c r="M131" s="52"/>
      <c r="N131" s="47"/>
      <c r="P131" s="50" t="s">
        <v>30</v>
      </c>
      <c r="Q131" s="274">
        <f>SUM(Q117:Q130)</f>
        <v>14</v>
      </c>
      <c r="R131" s="77"/>
      <c r="S131" s="77"/>
      <c r="T131" s="52"/>
      <c r="U131" s="93"/>
      <c r="W131" s="50" t="s">
        <v>30</v>
      </c>
      <c r="X131" s="274">
        <f>SUM(X117:X130)</f>
        <v>14</v>
      </c>
      <c r="Y131" s="77"/>
      <c r="Z131" s="77"/>
      <c r="AA131" s="52"/>
      <c r="AB131" s="238"/>
    </row>
    <row r="132" spans="2:28" ht="15.75" customHeight="1">
      <c r="B132" s="50" t="s">
        <v>31</v>
      </c>
      <c r="C132" s="274">
        <f>C131-C130-C129-C128-C127</f>
        <v>8</v>
      </c>
      <c r="D132" s="47"/>
      <c r="E132" s="47"/>
      <c r="F132" s="52"/>
      <c r="G132" s="47"/>
      <c r="I132" s="50" t="s">
        <v>31</v>
      </c>
      <c r="J132" s="274">
        <f>J131-J130-J129-J128-J127</f>
        <v>0</v>
      </c>
      <c r="K132" s="52"/>
      <c r="L132" s="52"/>
      <c r="M132" s="52"/>
      <c r="N132" s="47"/>
      <c r="P132" s="50" t="s">
        <v>31</v>
      </c>
      <c r="Q132" s="274">
        <f>Q131-Q130-Q129-Q128-Q127</f>
        <v>0</v>
      </c>
      <c r="R132" s="52"/>
      <c r="S132" s="52"/>
      <c r="T132" s="52"/>
      <c r="U132" s="93"/>
      <c r="W132" s="50" t="s">
        <v>31</v>
      </c>
      <c r="X132" s="274">
        <f>X131-X130-X129-X128-X127</f>
        <v>0</v>
      </c>
      <c r="Y132" s="52"/>
      <c r="Z132" s="52"/>
      <c r="AA132" s="52"/>
      <c r="AB132" s="238"/>
    </row>
    <row r="133" spans="2:28" ht="15.75" customHeight="1">
      <c r="B133" s="65"/>
      <c r="C133" s="378"/>
      <c r="D133" s="47"/>
      <c r="E133" s="47"/>
      <c r="F133" s="52"/>
      <c r="G133" s="47"/>
      <c r="I133" s="65"/>
      <c r="J133" s="378"/>
      <c r="K133" s="52"/>
      <c r="L133" s="52"/>
      <c r="M133" s="52"/>
      <c r="N133" s="47"/>
      <c r="P133" s="65"/>
      <c r="Q133" s="378"/>
      <c r="R133" s="52"/>
      <c r="S133" s="52"/>
      <c r="T133" s="52"/>
      <c r="U133" s="93"/>
      <c r="W133" s="65"/>
      <c r="X133" s="378"/>
      <c r="Y133" s="52"/>
      <c r="Z133" s="52"/>
      <c r="AA133" s="52"/>
      <c r="AB133" s="238"/>
    </row>
    <row r="134" spans="2:28" ht="15.75" customHeight="1">
      <c r="B134" s="65"/>
      <c r="C134" s="378"/>
      <c r="D134" s="47"/>
      <c r="E134" s="47"/>
      <c r="F134" s="52"/>
      <c r="G134" s="47"/>
      <c r="I134" s="65"/>
      <c r="J134" s="378"/>
      <c r="K134" s="52"/>
      <c r="L134" s="52"/>
      <c r="M134" s="52"/>
      <c r="N134" s="47"/>
      <c r="P134" s="65"/>
      <c r="Q134" s="378"/>
      <c r="R134" s="52"/>
      <c r="S134" s="52"/>
      <c r="T134" s="52"/>
      <c r="U134" s="93"/>
      <c r="W134" s="65"/>
      <c r="X134" s="378"/>
      <c r="Y134" s="52"/>
      <c r="Z134" s="52"/>
      <c r="AA134" s="52"/>
      <c r="AB134" s="238"/>
    </row>
    <row r="136" spans="2:28" s="63" customFormat="1" ht="15.75">
      <c r="B136" s="320" t="s">
        <v>271</v>
      </c>
      <c r="C136" s="376"/>
      <c r="D136" s="376"/>
      <c r="E136" s="376"/>
      <c r="F136" s="312"/>
      <c r="G136" s="313"/>
      <c r="I136" s="320" t="s">
        <v>271</v>
      </c>
      <c r="J136" s="376"/>
      <c r="K136" s="312"/>
      <c r="L136" s="312"/>
      <c r="M136" s="312"/>
      <c r="N136" s="313"/>
      <c r="P136" s="320" t="s">
        <v>271</v>
      </c>
      <c r="Q136" s="376"/>
      <c r="R136" s="312"/>
      <c r="S136" s="312"/>
      <c r="T136" s="312"/>
      <c r="U136" s="313"/>
      <c r="W136" s="320" t="s">
        <v>271</v>
      </c>
      <c r="X136" s="376"/>
      <c r="Y136" s="312"/>
      <c r="Z136" s="312"/>
      <c r="AA136" s="312"/>
      <c r="AB136" s="313"/>
    </row>
    <row r="137" spans="2:28" ht="41.25" customHeight="1">
      <c r="B137" s="314" t="s">
        <v>23</v>
      </c>
      <c r="C137" s="315" t="s">
        <v>24</v>
      </c>
      <c r="D137" s="315" t="s">
        <v>18</v>
      </c>
      <c r="E137" s="315" t="s">
        <v>48</v>
      </c>
      <c r="F137" s="314" t="s">
        <v>29</v>
      </c>
      <c r="G137" s="315" t="s">
        <v>49</v>
      </c>
      <c r="I137" s="314" t="s">
        <v>23</v>
      </c>
      <c r="J137" s="315" t="s">
        <v>24</v>
      </c>
      <c r="K137" s="314" t="s">
        <v>18</v>
      </c>
      <c r="L137" s="314" t="s">
        <v>48</v>
      </c>
      <c r="M137" s="314" t="s">
        <v>29</v>
      </c>
      <c r="N137" s="315" t="s">
        <v>49</v>
      </c>
      <c r="P137" s="314" t="s">
        <v>23</v>
      </c>
      <c r="Q137" s="315" t="s">
        <v>24</v>
      </c>
      <c r="R137" s="314" t="s">
        <v>18</v>
      </c>
      <c r="S137" s="314" t="s">
        <v>48</v>
      </c>
      <c r="T137" s="314" t="s">
        <v>29</v>
      </c>
      <c r="U137" s="316" t="s">
        <v>49</v>
      </c>
      <c r="W137" s="314" t="s">
        <v>23</v>
      </c>
      <c r="X137" s="315" t="s">
        <v>24</v>
      </c>
      <c r="Y137" s="314" t="s">
        <v>18</v>
      </c>
      <c r="Z137" s="314" t="s">
        <v>48</v>
      </c>
      <c r="AA137" s="314" t="s">
        <v>29</v>
      </c>
      <c r="AB137" s="317" t="s">
        <v>49</v>
      </c>
    </row>
    <row r="138" spans="2:28" ht="6.75" customHeight="1">
      <c r="B138" s="53"/>
      <c r="C138" s="56"/>
      <c r="D138" s="56"/>
      <c r="E138" s="56"/>
      <c r="F138" s="53"/>
      <c r="G138" s="56"/>
      <c r="I138" s="53"/>
      <c r="J138" s="56"/>
      <c r="K138" s="53"/>
      <c r="L138" s="53"/>
      <c r="M138" s="53"/>
      <c r="N138" s="56"/>
      <c r="P138" s="53"/>
      <c r="Q138" s="56"/>
      <c r="R138" s="53"/>
      <c r="S138" s="53"/>
      <c r="T138" s="53"/>
      <c r="U138" s="88"/>
      <c r="W138" s="53"/>
      <c r="X138" s="56"/>
      <c r="Y138" s="53"/>
      <c r="Z138" s="53"/>
      <c r="AA138" s="53"/>
      <c r="AB138" s="240"/>
    </row>
    <row r="139" spans="2:28" ht="27.75" customHeight="1">
      <c r="B139" s="250" t="s">
        <v>45</v>
      </c>
      <c r="C139" s="260">
        <f>COUNTIFS('1. ALL DATA'!$Y$5:$Y$128,"REGENERATION",'1. ALL DATA'!$H$5:$H$128,"Fully Achieved")</f>
        <v>3</v>
      </c>
      <c r="D139" s="373">
        <f>C139/C153</f>
        <v>0.1875</v>
      </c>
      <c r="E139" s="457">
        <f>D139+D140</f>
        <v>0.625</v>
      </c>
      <c r="F139" s="347">
        <f>C139/C154</f>
        <v>0.27272727272727271</v>
      </c>
      <c r="G139" s="454">
        <f>F139+F140</f>
        <v>0.90909090909090906</v>
      </c>
      <c r="I139" s="250" t="s">
        <v>45</v>
      </c>
      <c r="J139" s="260">
        <f>COUNTIFS('1. ALL DATA'!$Y$5:$Y$128,"REGENERATION",'1. ALL DATA'!$M$5:$M$128,"Fully Achieved")</f>
        <v>0</v>
      </c>
      <c r="K139" s="347">
        <f>J139/J153</f>
        <v>0</v>
      </c>
      <c r="L139" s="472">
        <f>K139+K140</f>
        <v>0</v>
      </c>
      <c r="M139" s="347" t="e">
        <f>J139/J154</f>
        <v>#DIV/0!</v>
      </c>
      <c r="N139" s="454" t="e">
        <f>M139+M140</f>
        <v>#DIV/0!</v>
      </c>
      <c r="P139" s="250" t="s">
        <v>45</v>
      </c>
      <c r="Q139" s="260">
        <f>COUNTIFS('1. ALL DATA'!$Y$5:$Y$128,"REGENERATION",'1. ALL DATA'!$R$5:$R$128,"Fully Achieved")</f>
        <v>0</v>
      </c>
      <c r="R139" s="347">
        <f>Q139/Q153</f>
        <v>0</v>
      </c>
      <c r="S139" s="472">
        <f>R139+R140</f>
        <v>0</v>
      </c>
      <c r="T139" s="347" t="e">
        <f>Q139/Q154</f>
        <v>#DIV/0!</v>
      </c>
      <c r="U139" s="454" t="e">
        <f>T139+T140</f>
        <v>#DIV/0!</v>
      </c>
      <c r="W139" s="250" t="s">
        <v>40</v>
      </c>
      <c r="X139" s="260">
        <f>COUNTIFS('1. ALL DATA'!$Y$5:$Y$128,"REGENERATION",'1. ALL DATA'!$V$5:$V$128,"Fully Achieved")</f>
        <v>0</v>
      </c>
      <c r="Y139" s="347">
        <f>X139/$X$153</f>
        <v>0</v>
      </c>
      <c r="Z139" s="472">
        <f>Y139+Y140</f>
        <v>0</v>
      </c>
      <c r="AA139" s="347" t="e">
        <f>X139/$X$154</f>
        <v>#DIV/0!</v>
      </c>
      <c r="AB139" s="454" t="e">
        <f>AA139+AA140</f>
        <v>#DIV/0!</v>
      </c>
    </row>
    <row r="140" spans="2:28" ht="27.75" customHeight="1">
      <c r="B140" s="250" t="s">
        <v>41</v>
      </c>
      <c r="C140" s="260">
        <f>COUNTIFS('1. ALL DATA'!$Y$5:$Y$128,"REGENERATION",'1. ALL DATA'!$H$5:$H$128,"On track to be achieved")</f>
        <v>7</v>
      </c>
      <c r="D140" s="373">
        <f>C140/C153</f>
        <v>0.4375</v>
      </c>
      <c r="E140" s="457"/>
      <c r="F140" s="347">
        <f>C140/C154</f>
        <v>0.63636363636363635</v>
      </c>
      <c r="G140" s="454"/>
      <c r="I140" s="250" t="s">
        <v>41</v>
      </c>
      <c r="J140" s="260">
        <f>COUNTIFS('1. ALL DATA'!$Y$5:$Y$128,"REGENERATION",'1. ALL DATA'!$M$5:$M$128,"On track to be achieved")</f>
        <v>0</v>
      </c>
      <c r="K140" s="347">
        <f>J140/J153</f>
        <v>0</v>
      </c>
      <c r="L140" s="472"/>
      <c r="M140" s="347" t="e">
        <f>J140/J154</f>
        <v>#DIV/0!</v>
      </c>
      <c r="N140" s="454"/>
      <c r="P140" s="250" t="s">
        <v>41</v>
      </c>
      <c r="Q140" s="260">
        <f>COUNTIFS('1. ALL DATA'!$Y$5:$Y$128,"REGENERATION",'1. ALL DATA'!$R$5:$R$128,"On track to be achieved")</f>
        <v>0</v>
      </c>
      <c r="R140" s="347">
        <f>Q140/Q153</f>
        <v>0</v>
      </c>
      <c r="S140" s="472"/>
      <c r="T140" s="347" t="e">
        <f>Q140/Q154</f>
        <v>#DIV/0!</v>
      </c>
      <c r="U140" s="454"/>
      <c r="W140" s="250" t="s">
        <v>82</v>
      </c>
      <c r="X140" s="260">
        <f>COUNTIFS('1. ALL DATA'!$Y$5:$Y$128,"REGENERATION",'1. ALL DATA'!$V$5:$V$128,"Numerical Outturn Within 5% Tolerance")</f>
        <v>0</v>
      </c>
      <c r="Y140" s="347">
        <f>X140/$X$153</f>
        <v>0</v>
      </c>
      <c r="Z140" s="472"/>
      <c r="AA140" s="347" t="e">
        <f>X140/$X$154</f>
        <v>#DIV/0!</v>
      </c>
      <c r="AB140" s="454"/>
    </row>
    <row r="141" spans="2:28" ht="7.5" customHeight="1">
      <c r="B141" s="170"/>
      <c r="C141" s="263"/>
      <c r="D141" s="195"/>
      <c r="E141" s="195"/>
      <c r="F141" s="71"/>
      <c r="G141" s="172"/>
      <c r="I141" s="170"/>
      <c r="J141" s="263"/>
      <c r="K141" s="71"/>
      <c r="L141" s="71"/>
      <c r="M141" s="71"/>
      <c r="N141" s="172"/>
      <c r="P141" s="170"/>
      <c r="Q141" s="263"/>
      <c r="R141" s="71"/>
      <c r="S141" s="71"/>
      <c r="T141" s="71"/>
      <c r="U141" s="172"/>
      <c r="W141" s="173"/>
      <c r="X141" s="263"/>
      <c r="Y141" s="347"/>
      <c r="Z141" s="71"/>
      <c r="AA141" s="347"/>
      <c r="AB141" s="172"/>
    </row>
    <row r="142" spans="2:28" ht="21" customHeight="1">
      <c r="B142" s="455" t="s">
        <v>26</v>
      </c>
      <c r="C142" s="456">
        <f>COUNTIFS('1. ALL DATA'!$Y$5:$Y$128,"REGENERATION",'1. ALL DATA'!$H$5:$H$128,"In danger of falling behind target")</f>
        <v>0</v>
      </c>
      <c r="D142" s="457">
        <f>C142/C153</f>
        <v>0</v>
      </c>
      <c r="E142" s="457">
        <f>D142</f>
        <v>0</v>
      </c>
      <c r="F142" s="472">
        <f>C142/C154</f>
        <v>0</v>
      </c>
      <c r="G142" s="459">
        <f>F142</f>
        <v>0</v>
      </c>
      <c r="I142" s="455" t="s">
        <v>26</v>
      </c>
      <c r="J142" s="456">
        <f>COUNTIFS('1. ALL DATA'!$Y$5:$Y$128,"REGENERATION",'1. ALL DATA'!$M$5:$M$128,"In danger of falling behind target")</f>
        <v>0</v>
      </c>
      <c r="K142" s="472">
        <f>J142/J153</f>
        <v>0</v>
      </c>
      <c r="L142" s="472">
        <f>K142</f>
        <v>0</v>
      </c>
      <c r="M142" s="472" t="e">
        <f>J142/J154</f>
        <v>#DIV/0!</v>
      </c>
      <c r="N142" s="459" t="e">
        <f>M142</f>
        <v>#DIV/0!</v>
      </c>
      <c r="P142" s="455" t="s">
        <v>26</v>
      </c>
      <c r="Q142" s="456">
        <f>COUNTIFS('1. ALL DATA'!$Y$5:$Y$128,"REGENERATION",'1. ALL DATA'!$R$5:$R$128,"In danger of falling behind target")</f>
        <v>0</v>
      </c>
      <c r="R142" s="472">
        <f>Q142/Q153</f>
        <v>0</v>
      </c>
      <c r="S142" s="472">
        <f>R142</f>
        <v>0</v>
      </c>
      <c r="T142" s="472" t="e">
        <f>Q142/Q154</f>
        <v>#DIV/0!</v>
      </c>
      <c r="U142" s="459" t="e">
        <f>T142</f>
        <v>#DIV/0!</v>
      </c>
      <c r="W142" s="346" t="s">
        <v>83</v>
      </c>
      <c r="X142" s="374">
        <f>COUNTIFS('1. ALL DATA'!$Y$5:$Y$128,"REGENERATION",'1. ALL DATA'!$V$5:$V$128,"Numerical Outturn Within 10% Tolerance")</f>
        <v>0</v>
      </c>
      <c r="Y142" s="347">
        <f>X142/$X$153</f>
        <v>0</v>
      </c>
      <c r="Z142" s="473">
        <f>SUM(Y142:Y145)</f>
        <v>0</v>
      </c>
      <c r="AA142" s="347" t="e">
        <f>X142/$X$154</f>
        <v>#DIV/0!</v>
      </c>
      <c r="AB142" s="459" t="e">
        <f>SUM(AA142:AA145)</f>
        <v>#DIV/0!</v>
      </c>
    </row>
    <row r="143" spans="2:28" ht="18.75" customHeight="1">
      <c r="B143" s="455"/>
      <c r="C143" s="456"/>
      <c r="D143" s="457"/>
      <c r="E143" s="457"/>
      <c r="F143" s="472"/>
      <c r="G143" s="459"/>
      <c r="I143" s="455"/>
      <c r="J143" s="456"/>
      <c r="K143" s="472"/>
      <c r="L143" s="472"/>
      <c r="M143" s="472"/>
      <c r="N143" s="459"/>
      <c r="P143" s="455"/>
      <c r="Q143" s="456"/>
      <c r="R143" s="472"/>
      <c r="S143" s="472"/>
      <c r="T143" s="472"/>
      <c r="U143" s="459"/>
      <c r="W143" s="346" t="s">
        <v>84</v>
      </c>
      <c r="X143" s="374">
        <f>COUNTIFS('1. ALL DATA'!$Y$5:$Y$128,"REGENERATION",'1. ALL DATA'!$V$5:$V$128,"Target Partially Met")</f>
        <v>0</v>
      </c>
      <c r="Y143" s="347">
        <f>X143/$X$153</f>
        <v>0</v>
      </c>
      <c r="Z143" s="474"/>
      <c r="AA143" s="347" t="e">
        <f>X143/$X$154</f>
        <v>#DIV/0!</v>
      </c>
      <c r="AB143" s="459"/>
    </row>
    <row r="144" spans="2:28" ht="20.25" customHeight="1">
      <c r="B144" s="455"/>
      <c r="C144" s="456"/>
      <c r="D144" s="457"/>
      <c r="E144" s="457"/>
      <c r="F144" s="472"/>
      <c r="G144" s="459"/>
      <c r="I144" s="455"/>
      <c r="J144" s="456"/>
      <c r="K144" s="472"/>
      <c r="L144" s="472"/>
      <c r="M144" s="472"/>
      <c r="N144" s="459"/>
      <c r="P144" s="455"/>
      <c r="Q144" s="456"/>
      <c r="R144" s="472"/>
      <c r="S144" s="472"/>
      <c r="T144" s="472"/>
      <c r="U144" s="459"/>
      <c r="W144" s="346" t="s">
        <v>86</v>
      </c>
      <c r="X144" s="374">
        <f>COUNTIFS('1. ALL DATA'!$Y$5:$Y$128,"REGENERATION",'1. ALL DATA'!$V$5:$V$128,"Completion Date Within Reasonable Tolerance")</f>
        <v>0</v>
      </c>
      <c r="Y144" s="347">
        <f>X144/$X$153</f>
        <v>0</v>
      </c>
      <c r="Z144" s="475"/>
      <c r="AA144" s="347" t="e">
        <f>X144/$X$154</f>
        <v>#DIV/0!</v>
      </c>
      <c r="AB144" s="459"/>
    </row>
    <row r="145" spans="2:28" ht="6" customHeight="1">
      <c r="B145" s="170"/>
      <c r="C145" s="56"/>
      <c r="D145" s="195"/>
      <c r="E145" s="195"/>
      <c r="F145" s="71"/>
      <c r="G145" s="172"/>
      <c r="I145" s="170"/>
      <c r="J145" s="56"/>
      <c r="K145" s="71"/>
      <c r="L145" s="71"/>
      <c r="M145" s="71"/>
      <c r="N145" s="172"/>
      <c r="P145" s="170"/>
      <c r="Q145" s="56"/>
      <c r="R145" s="71"/>
      <c r="S145" s="71"/>
      <c r="T145" s="71"/>
      <c r="U145" s="172"/>
      <c r="W145" s="173"/>
      <c r="X145" s="56"/>
      <c r="Y145" s="347"/>
      <c r="Z145" s="71"/>
      <c r="AA145" s="347"/>
      <c r="AB145" s="172"/>
    </row>
    <row r="146" spans="2:28" ht="30" customHeight="1">
      <c r="B146" s="251" t="s">
        <v>42</v>
      </c>
      <c r="C146" s="260">
        <f>COUNTIFS('1. ALL DATA'!$Y$5:$Y$128,"REGENERATION",'1. ALL DATA'!$H$5:$H$128,"Completed behind schedule")</f>
        <v>0</v>
      </c>
      <c r="D146" s="373">
        <f>C146/C153</f>
        <v>0</v>
      </c>
      <c r="E146" s="457">
        <f>D146+D147</f>
        <v>6.25E-2</v>
      </c>
      <c r="F146" s="347">
        <f>C146/C154</f>
        <v>0</v>
      </c>
      <c r="G146" s="476">
        <f>F146+F147</f>
        <v>9.0909090909090912E-2</v>
      </c>
      <c r="I146" s="251" t="s">
        <v>42</v>
      </c>
      <c r="J146" s="260">
        <f>COUNTIFS('1. ALL DATA'!$Y$5:$Y$128,"REGENERATION",'1. ALL DATA'!$M$5:$M$128,"Completed behind schedule")</f>
        <v>0</v>
      </c>
      <c r="K146" s="347">
        <f>J146/J153</f>
        <v>0</v>
      </c>
      <c r="L146" s="472">
        <f>K146+K147</f>
        <v>0</v>
      </c>
      <c r="M146" s="347" t="e">
        <f>J146/J154</f>
        <v>#DIV/0!</v>
      </c>
      <c r="N146" s="476" t="e">
        <f>M146+M147</f>
        <v>#DIV/0!</v>
      </c>
      <c r="P146" s="251" t="s">
        <v>42</v>
      </c>
      <c r="Q146" s="260">
        <f>COUNTIFS('1. ALL DATA'!$Y$5:$Y$128,"REGENERATION",'1. ALL DATA'!$R$5:$R$128,"Completed behind schedule")</f>
        <v>0</v>
      </c>
      <c r="R146" s="347">
        <f>Q146/Q153</f>
        <v>0</v>
      </c>
      <c r="S146" s="472">
        <f>R146+R147</f>
        <v>0</v>
      </c>
      <c r="T146" s="347" t="e">
        <f>Q146/Q154</f>
        <v>#DIV/0!</v>
      </c>
      <c r="U146" s="476" t="e">
        <f>T146+T147</f>
        <v>#DIV/0!</v>
      </c>
      <c r="W146" s="251" t="s">
        <v>85</v>
      </c>
      <c r="X146" s="260">
        <f>COUNTIFS('1. ALL DATA'!$Y$5:$Y$128,"REGENERATION",'1. ALL DATA'!$V$5:$V$128,"Completed Significantly After Target Deadline")</f>
        <v>0</v>
      </c>
      <c r="Y146" s="347">
        <f>X146/$X$153</f>
        <v>0</v>
      </c>
      <c r="Z146" s="472">
        <f>Y146+Y147</f>
        <v>0</v>
      </c>
      <c r="AA146" s="347" t="e">
        <f>X146/$X$154</f>
        <v>#DIV/0!</v>
      </c>
      <c r="AB146" s="476" t="e">
        <f>AA146+AA147</f>
        <v>#DIV/0!</v>
      </c>
    </row>
    <row r="147" spans="2:28" ht="30" customHeight="1">
      <c r="B147" s="251" t="s">
        <v>27</v>
      </c>
      <c r="C147" s="260">
        <f>COUNTIFS('1. ALL DATA'!$Y$5:$Y$128,"REGENERATION",'1. ALL DATA'!$H$5:$H$128,"Off target")</f>
        <v>1</v>
      </c>
      <c r="D147" s="373">
        <f>C147/C153</f>
        <v>6.25E-2</v>
      </c>
      <c r="E147" s="457"/>
      <c r="F147" s="347">
        <f>C147/C154</f>
        <v>9.0909090909090912E-2</v>
      </c>
      <c r="G147" s="476"/>
      <c r="I147" s="251" t="s">
        <v>27</v>
      </c>
      <c r="J147" s="260">
        <f>COUNTIFS('1. ALL DATA'!$Y$5:$Y$128,"REGENERATION",'1. ALL DATA'!$M$5:$M$128,"Off target")</f>
        <v>0</v>
      </c>
      <c r="K147" s="347">
        <f>J147/J153</f>
        <v>0</v>
      </c>
      <c r="L147" s="472"/>
      <c r="M147" s="347" t="e">
        <f>J147/J154</f>
        <v>#DIV/0!</v>
      </c>
      <c r="N147" s="476"/>
      <c r="P147" s="251" t="s">
        <v>27</v>
      </c>
      <c r="Q147" s="260">
        <f>COUNTIFS('1. ALL DATA'!$Y$5:$Y$128,"REGENERATION",'1. ALL DATA'!$R$5:$R$128,"Off target")</f>
        <v>0</v>
      </c>
      <c r="R147" s="347">
        <f>Q147/Q153</f>
        <v>0</v>
      </c>
      <c r="S147" s="472"/>
      <c r="T147" s="347" t="e">
        <f>Q147/Q154</f>
        <v>#DIV/0!</v>
      </c>
      <c r="U147" s="476"/>
      <c r="W147" s="251" t="s">
        <v>27</v>
      </c>
      <c r="X147" s="260">
        <f>COUNTIFS('1. ALL DATA'!$Y$5:$Y$128,"REGENERATION",'1. ALL DATA'!$V$5:$V$128,"Off target")</f>
        <v>0</v>
      </c>
      <c r="Y147" s="347">
        <f>X147/$X$153</f>
        <v>0</v>
      </c>
      <c r="Z147" s="472"/>
      <c r="AA147" s="347" t="e">
        <f>X147/$X$154</f>
        <v>#DIV/0!</v>
      </c>
      <c r="AB147" s="476"/>
    </row>
    <row r="148" spans="2:28" ht="5.25" customHeight="1">
      <c r="B148" s="53"/>
      <c r="C148" s="263"/>
      <c r="D148" s="195"/>
      <c r="E148" s="195"/>
      <c r="F148" s="71"/>
      <c r="G148" s="92"/>
      <c r="I148" s="53"/>
      <c r="J148" s="263"/>
      <c r="K148" s="71"/>
      <c r="L148" s="71"/>
      <c r="M148" s="71"/>
      <c r="N148" s="92"/>
      <c r="P148" s="53"/>
      <c r="Q148" s="263"/>
      <c r="R148" s="71"/>
      <c r="S148" s="71"/>
      <c r="T148" s="71"/>
      <c r="U148" s="92"/>
      <c r="W148" s="253"/>
      <c r="X148" s="263"/>
      <c r="Y148" s="347"/>
      <c r="Z148" s="73"/>
      <c r="AA148" s="74"/>
      <c r="AB148" s="241"/>
    </row>
    <row r="149" spans="2:28" ht="15.75" customHeight="1">
      <c r="B149" s="348" t="s">
        <v>1</v>
      </c>
      <c r="C149" s="272">
        <f>COUNTIFS('1. ALL DATA'!$Y$5:$Y$128,"REGENERATION",'1. ALL DATA'!$H$5:$H$128,"Not yet due")</f>
        <v>5</v>
      </c>
      <c r="D149" s="255">
        <f>C149/C153</f>
        <v>0.3125</v>
      </c>
      <c r="E149" s="255">
        <f>D149</f>
        <v>0.3125</v>
      </c>
      <c r="F149" s="76"/>
      <c r="G149" s="47"/>
      <c r="I149" s="348" t="s">
        <v>1</v>
      </c>
      <c r="J149" s="272">
        <f>COUNTIFS('1. ALL DATA'!$Y$5:$Y$128,"REGENERATION",'1. ALL DATA'!$M$5:$M$128,"Not yet due")</f>
        <v>0</v>
      </c>
      <c r="K149" s="75">
        <f>J149/J153</f>
        <v>0</v>
      </c>
      <c r="L149" s="75">
        <f>K149</f>
        <v>0</v>
      </c>
      <c r="M149" s="76"/>
      <c r="N149" s="47"/>
      <c r="P149" s="348" t="s">
        <v>1</v>
      </c>
      <c r="Q149" s="272">
        <f>COUNTIFS('1. ALL DATA'!$Y$5:$Y$128,"REGENERATION",'1. ALL DATA'!$R$5:$R$128,"Not yet due")</f>
        <v>0</v>
      </c>
      <c r="R149" s="75">
        <f>Q149/Q153</f>
        <v>0</v>
      </c>
      <c r="S149" s="75">
        <f>R149</f>
        <v>0</v>
      </c>
      <c r="T149" s="76"/>
      <c r="U149" s="93"/>
      <c r="W149" s="62" t="s">
        <v>1</v>
      </c>
      <c r="X149" s="272">
        <f>COUNTIFS('1. ALL DATA'!$Y$5:$Y$128,"REGENERATION",'1. ALL DATA'!$V$5:$V$128,"Not yet due")</f>
        <v>0</v>
      </c>
      <c r="Y149" s="347">
        <f>X149/$X$153</f>
        <v>0</v>
      </c>
      <c r="Z149" s="75">
        <f>Y149</f>
        <v>0</v>
      </c>
      <c r="AA149" s="76"/>
      <c r="AB149" s="238"/>
    </row>
    <row r="150" spans="2:28" ht="15.75" customHeight="1">
      <c r="B150" s="348" t="s">
        <v>46</v>
      </c>
      <c r="C150" s="272">
        <f>COUNTIFS('1. ALL DATA'!$Y$5:$Y$128,"REGENERATION",'1. ALL DATA'!$H$5:$H$128,"Update not provided")</f>
        <v>0</v>
      </c>
      <c r="D150" s="255">
        <f>C150/C153</f>
        <v>0</v>
      </c>
      <c r="E150" s="255">
        <f>D150</f>
        <v>0</v>
      </c>
      <c r="F150" s="76"/>
      <c r="G150" s="98"/>
      <c r="I150" s="348" t="s">
        <v>46</v>
      </c>
      <c r="J150" s="272">
        <f>COUNTIFS('1. ALL DATA'!$Y$5:$Y$128,"REGENERATION",'1. ALL DATA'!$M$5:$M$128,"Update not provided")</f>
        <v>16</v>
      </c>
      <c r="K150" s="75">
        <f>J150/J153</f>
        <v>1</v>
      </c>
      <c r="L150" s="75">
        <f>K150</f>
        <v>1</v>
      </c>
      <c r="M150" s="76"/>
      <c r="N150" s="98"/>
      <c r="P150" s="348" t="s">
        <v>46</v>
      </c>
      <c r="Q150" s="272">
        <f>COUNTIFS('1. ALL DATA'!$Y$5:$Y$128,"REGENERATION",'1. ALL DATA'!$R$5:$R$128,"Update not provided")</f>
        <v>16</v>
      </c>
      <c r="R150" s="75">
        <f>Q150/Q153</f>
        <v>1</v>
      </c>
      <c r="S150" s="75">
        <f>R150</f>
        <v>1</v>
      </c>
      <c r="T150" s="76"/>
      <c r="U150" s="94"/>
      <c r="W150" s="64" t="s">
        <v>46</v>
      </c>
      <c r="X150" s="272">
        <f>COUNTIFS('1. ALL DATA'!$Y$5:$Y$128,"REGENERATION",'1. ALL DATA'!$V$5:$V$128,"Update not provided")</f>
        <v>16</v>
      </c>
      <c r="Y150" s="347">
        <f>X150/$X$153</f>
        <v>1</v>
      </c>
      <c r="Z150" s="75">
        <f>Y150</f>
        <v>1</v>
      </c>
      <c r="AA150" s="76"/>
    </row>
    <row r="151" spans="2:28" ht="15.75" customHeight="1">
      <c r="B151" s="49" t="s">
        <v>22</v>
      </c>
      <c r="C151" s="272">
        <f>COUNTIFS('1. ALL DATA'!$Y$5:$Y$128,"REGENERATION",'1. ALL DATA'!$H$5:$H$128,"Deferred")</f>
        <v>0</v>
      </c>
      <c r="D151" s="256">
        <f>C151/C153</f>
        <v>0</v>
      </c>
      <c r="E151" s="256">
        <f>D151</f>
        <v>0</v>
      </c>
      <c r="F151" s="77"/>
      <c r="G151" s="47"/>
      <c r="I151" s="49" t="s">
        <v>22</v>
      </c>
      <c r="J151" s="272">
        <f>COUNTIFS('1. ALL DATA'!$Y$5:$Y$128,"REGENERATION",'1. ALL DATA'!$M$5:$M$128,"Deferred")</f>
        <v>0</v>
      </c>
      <c r="K151" s="78">
        <f>J151/J153</f>
        <v>0</v>
      </c>
      <c r="L151" s="78">
        <f>K151</f>
        <v>0</v>
      </c>
      <c r="M151" s="77"/>
      <c r="N151" s="47"/>
      <c r="P151" s="49" t="s">
        <v>22</v>
      </c>
      <c r="Q151" s="272">
        <f>COUNTIFS('1. ALL DATA'!$Y$5:$Y$128,"REGENERATION",'1. ALL DATA'!$R$5:$R$128,"Deferred")</f>
        <v>0</v>
      </c>
      <c r="R151" s="78">
        <f>Q151/Q153</f>
        <v>0</v>
      </c>
      <c r="S151" s="78">
        <f>R151</f>
        <v>0</v>
      </c>
      <c r="T151" s="77"/>
      <c r="U151" s="93"/>
      <c r="W151" s="49" t="s">
        <v>22</v>
      </c>
      <c r="X151" s="272">
        <f>COUNTIFS('1. ALL DATA'!$Y$5:$Y$128,"REGENERATION",'1. ALL DATA'!$V$5:$V$128,"Deferred")</f>
        <v>0</v>
      </c>
      <c r="Y151" s="347">
        <f>X151/$X$153</f>
        <v>0</v>
      </c>
      <c r="Z151" s="78">
        <f>Y151</f>
        <v>0</v>
      </c>
      <c r="AA151" s="77"/>
      <c r="AB151" s="238"/>
    </row>
    <row r="152" spans="2:28" ht="15.75" customHeight="1">
      <c r="B152" s="49" t="s">
        <v>28</v>
      </c>
      <c r="C152" s="272">
        <f>COUNTIFS('1. ALL DATA'!$Y$5:$Y$128,"REGENERATION",'1. ALL DATA'!$H$5:$H$128,"Deleted")</f>
        <v>0</v>
      </c>
      <c r="D152" s="256">
        <f>C152/C153</f>
        <v>0</v>
      </c>
      <c r="E152" s="256">
        <f>D152</f>
        <v>0</v>
      </c>
      <c r="F152" s="77"/>
      <c r="G152" s="91" t="s">
        <v>62</v>
      </c>
      <c r="I152" s="49" t="s">
        <v>28</v>
      </c>
      <c r="J152" s="272">
        <f>COUNTIFS('1. ALL DATA'!$Y$5:$Y$128,"REGENERATION",'1. ALL DATA'!$M$5:$M$128,"Deleted")</f>
        <v>0</v>
      </c>
      <c r="K152" s="78">
        <f>J152/J153</f>
        <v>0</v>
      </c>
      <c r="L152" s="78">
        <f>K152</f>
        <v>0</v>
      </c>
      <c r="M152" s="77"/>
      <c r="N152" s="91" t="s">
        <v>62</v>
      </c>
      <c r="P152" s="49" t="s">
        <v>28</v>
      </c>
      <c r="Q152" s="272">
        <f>COUNTIFS('1. ALL DATA'!$Y$5:$Y$128,"REGENERATION",'1. ALL DATA'!$R$5:$R$128,"Deleted")</f>
        <v>0</v>
      </c>
      <c r="R152" s="78">
        <f>Q152/Q153</f>
        <v>0</v>
      </c>
      <c r="S152" s="78">
        <f>R152</f>
        <v>0</v>
      </c>
      <c r="T152" s="77"/>
      <c r="U152" s="91" t="s">
        <v>62</v>
      </c>
      <c r="W152" s="49" t="s">
        <v>28</v>
      </c>
      <c r="X152" s="272">
        <f>COUNTIFS('1. ALL DATA'!$Y$5:$Y$128,"REGENERATION",'1. ALL DATA'!$V$5:$V$128,"Deleted")</f>
        <v>0</v>
      </c>
      <c r="Y152" s="347">
        <f>X152/$X$153</f>
        <v>0</v>
      </c>
      <c r="Z152" s="78">
        <f>Y152</f>
        <v>0</v>
      </c>
      <c r="AA152" s="77"/>
      <c r="AB152" s="91" t="s">
        <v>62</v>
      </c>
    </row>
    <row r="153" spans="2:28" ht="15.75" customHeight="1">
      <c r="B153" s="50" t="s">
        <v>30</v>
      </c>
      <c r="C153" s="274">
        <f>SUM(C139:C152)</f>
        <v>16</v>
      </c>
      <c r="D153" s="46"/>
      <c r="E153" s="46"/>
      <c r="F153" s="52"/>
      <c r="G153" s="47"/>
      <c r="I153" s="50" t="s">
        <v>30</v>
      </c>
      <c r="J153" s="274">
        <f>SUM(J139:J152)</f>
        <v>16</v>
      </c>
      <c r="K153" s="77"/>
      <c r="L153" s="77"/>
      <c r="M153" s="52"/>
      <c r="N153" s="47"/>
      <c r="P153" s="50" t="s">
        <v>30</v>
      </c>
      <c r="Q153" s="274">
        <f>SUM(Q139:Q152)</f>
        <v>16</v>
      </c>
      <c r="R153" s="77"/>
      <c r="S153" s="77"/>
      <c r="T153" s="52"/>
      <c r="U153" s="93"/>
      <c r="W153" s="50" t="s">
        <v>30</v>
      </c>
      <c r="X153" s="274">
        <f>SUM(X139:X152)</f>
        <v>16</v>
      </c>
      <c r="Y153" s="77"/>
      <c r="Z153" s="77"/>
      <c r="AA153" s="52"/>
      <c r="AB153" s="238"/>
    </row>
    <row r="154" spans="2:28" ht="15.75" customHeight="1">
      <c r="B154" s="50" t="s">
        <v>31</v>
      </c>
      <c r="C154" s="274">
        <f>C153-C152-C151-C150-C149</f>
        <v>11</v>
      </c>
      <c r="D154" s="47"/>
      <c r="E154" s="47"/>
      <c r="F154" s="52"/>
      <c r="G154" s="47"/>
      <c r="I154" s="50" t="s">
        <v>31</v>
      </c>
      <c r="J154" s="274">
        <f>J153-J152-J151-J150-J149</f>
        <v>0</v>
      </c>
      <c r="K154" s="52"/>
      <c r="L154" s="52"/>
      <c r="M154" s="52"/>
      <c r="N154" s="47"/>
      <c r="P154" s="50" t="s">
        <v>31</v>
      </c>
      <c r="Q154" s="274">
        <f>Q153-Q152-Q151-Q150-Q149</f>
        <v>0</v>
      </c>
      <c r="R154" s="52"/>
      <c r="S154" s="52"/>
      <c r="T154" s="52"/>
      <c r="U154" s="93"/>
      <c r="W154" s="50" t="s">
        <v>31</v>
      </c>
      <c r="X154" s="274">
        <f>X153-X152-X151-X150-X149</f>
        <v>0</v>
      </c>
      <c r="Y154" s="52"/>
      <c r="Z154" s="52"/>
      <c r="AA154" s="52"/>
      <c r="AB154" s="238"/>
    </row>
  </sheetData>
  <mergeCells count="252">
    <mergeCell ref="U36:U37"/>
    <mergeCell ref="U29:U30"/>
    <mergeCell ref="L58:L59"/>
    <mergeCell ref="N58:N59"/>
    <mergeCell ref="S58:S59"/>
    <mergeCell ref="U58:U59"/>
    <mergeCell ref="T54:T56"/>
    <mergeCell ref="U54:U56"/>
    <mergeCell ref="E13:E14"/>
    <mergeCell ref="G13:G14"/>
    <mergeCell ref="Q32:Q34"/>
    <mergeCell ref="R32:R34"/>
    <mergeCell ref="E36:E37"/>
    <mergeCell ref="G36:G37"/>
    <mergeCell ref="L36:L37"/>
    <mergeCell ref="N36:N37"/>
    <mergeCell ref="S36:S37"/>
    <mergeCell ref="M54:M56"/>
    <mergeCell ref="N54:N56"/>
    <mergeCell ref="P54:P56"/>
    <mergeCell ref="Q54:Q56"/>
    <mergeCell ref="R54:R56"/>
    <mergeCell ref="B32:B34"/>
    <mergeCell ref="C32:C34"/>
    <mergeCell ref="D32:D34"/>
    <mergeCell ref="E32:E34"/>
    <mergeCell ref="F32:F34"/>
    <mergeCell ref="E29:E30"/>
    <mergeCell ref="G29:G30"/>
    <mergeCell ref="G32:G34"/>
    <mergeCell ref="AB29:AB30"/>
    <mergeCell ref="N29:N30"/>
    <mergeCell ref="S29:S30"/>
    <mergeCell ref="AB32:AB34"/>
    <mergeCell ref="S32:S34"/>
    <mergeCell ref="T32:T34"/>
    <mergeCell ref="U32:U34"/>
    <mergeCell ref="Z32:Z34"/>
    <mergeCell ref="M32:M34"/>
    <mergeCell ref="N32:N34"/>
    <mergeCell ref="P32:P34"/>
    <mergeCell ref="L29:L30"/>
    <mergeCell ref="I32:I34"/>
    <mergeCell ref="J32:J34"/>
    <mergeCell ref="K32:K34"/>
    <mergeCell ref="L32:L34"/>
    <mergeCell ref="Z29:Z30"/>
    <mergeCell ref="G54:G56"/>
    <mergeCell ref="B54:B56"/>
    <mergeCell ref="C54:C56"/>
    <mergeCell ref="D54:D56"/>
    <mergeCell ref="E54:E56"/>
    <mergeCell ref="F54:F56"/>
    <mergeCell ref="Z36:Z37"/>
    <mergeCell ref="AB36:AB37"/>
    <mergeCell ref="E51:E52"/>
    <mergeCell ref="G51:G52"/>
    <mergeCell ref="L51:L52"/>
    <mergeCell ref="N51:N52"/>
    <mergeCell ref="S51:S52"/>
    <mergeCell ref="I54:I56"/>
    <mergeCell ref="J54:J56"/>
    <mergeCell ref="K54:K56"/>
    <mergeCell ref="L54:L56"/>
    <mergeCell ref="U51:U52"/>
    <mergeCell ref="Z51:Z52"/>
    <mergeCell ref="AB51:AB52"/>
    <mergeCell ref="AB54:AB56"/>
    <mergeCell ref="Z54:Z56"/>
    <mergeCell ref="S54:S56"/>
    <mergeCell ref="G76:G78"/>
    <mergeCell ref="B76:B78"/>
    <mergeCell ref="C76:C78"/>
    <mergeCell ref="D76:D78"/>
    <mergeCell ref="E76:E78"/>
    <mergeCell ref="F76:F78"/>
    <mergeCell ref="Z58:Z59"/>
    <mergeCell ref="AB58:AB59"/>
    <mergeCell ref="E73:E74"/>
    <mergeCell ref="G73:G74"/>
    <mergeCell ref="L73:L74"/>
    <mergeCell ref="N73:N74"/>
    <mergeCell ref="S73:S74"/>
    <mergeCell ref="I76:I78"/>
    <mergeCell ref="J76:J78"/>
    <mergeCell ref="K76:K78"/>
    <mergeCell ref="L76:L78"/>
    <mergeCell ref="U73:U74"/>
    <mergeCell ref="Z73:Z74"/>
    <mergeCell ref="AB73:AB74"/>
    <mergeCell ref="AB76:AB78"/>
    <mergeCell ref="Z76:Z78"/>
    <mergeCell ref="E58:E59"/>
    <mergeCell ref="G58:G59"/>
    <mergeCell ref="N80:N81"/>
    <mergeCell ref="S80:S81"/>
    <mergeCell ref="U80:U81"/>
    <mergeCell ref="S76:S78"/>
    <mergeCell ref="T76:T78"/>
    <mergeCell ref="U76:U78"/>
    <mergeCell ref="M76:M78"/>
    <mergeCell ref="N76:N78"/>
    <mergeCell ref="P76:P78"/>
    <mergeCell ref="Q76:Q78"/>
    <mergeCell ref="R76:R78"/>
    <mergeCell ref="B98:B100"/>
    <mergeCell ref="C98:C100"/>
    <mergeCell ref="D98:D100"/>
    <mergeCell ref="E98:E100"/>
    <mergeCell ref="F98:F100"/>
    <mergeCell ref="Z80:Z81"/>
    <mergeCell ref="AB80:AB81"/>
    <mergeCell ref="E95:E96"/>
    <mergeCell ref="G95:G96"/>
    <mergeCell ref="L95:L96"/>
    <mergeCell ref="N95:N96"/>
    <mergeCell ref="S95:S96"/>
    <mergeCell ref="I98:I100"/>
    <mergeCell ref="J98:J100"/>
    <mergeCell ref="K98:K100"/>
    <mergeCell ref="L98:L100"/>
    <mergeCell ref="U95:U96"/>
    <mergeCell ref="Z95:Z96"/>
    <mergeCell ref="AB95:AB96"/>
    <mergeCell ref="AB98:AB100"/>
    <mergeCell ref="Z98:Z100"/>
    <mergeCell ref="E80:E81"/>
    <mergeCell ref="G80:G81"/>
    <mergeCell ref="L80:L81"/>
    <mergeCell ref="S98:S100"/>
    <mergeCell ref="T98:T100"/>
    <mergeCell ref="U98:U100"/>
    <mergeCell ref="M98:M100"/>
    <mergeCell ref="N98:N100"/>
    <mergeCell ref="P98:P100"/>
    <mergeCell ref="Q98:Q100"/>
    <mergeCell ref="R98:R100"/>
    <mergeCell ref="G98:G100"/>
    <mergeCell ref="AB102:AB103"/>
    <mergeCell ref="E117:E118"/>
    <mergeCell ref="G117:G118"/>
    <mergeCell ref="L117:L118"/>
    <mergeCell ref="N117:N118"/>
    <mergeCell ref="S117:S118"/>
    <mergeCell ref="U117:U118"/>
    <mergeCell ref="Z117:Z118"/>
    <mergeCell ref="AB117:AB118"/>
    <mergeCell ref="E102:E103"/>
    <mergeCell ref="G102:G103"/>
    <mergeCell ref="L102:L103"/>
    <mergeCell ref="N102:N103"/>
    <mergeCell ref="S102:S103"/>
    <mergeCell ref="U102:U103"/>
    <mergeCell ref="L120:L122"/>
    <mergeCell ref="S124:S125"/>
    <mergeCell ref="U124:U125"/>
    <mergeCell ref="S120:S122"/>
    <mergeCell ref="T120:T122"/>
    <mergeCell ref="U120:U122"/>
    <mergeCell ref="B120:B122"/>
    <mergeCell ref="C120:C122"/>
    <mergeCell ref="D120:D122"/>
    <mergeCell ref="E120:E122"/>
    <mergeCell ref="F120:F122"/>
    <mergeCell ref="M120:M122"/>
    <mergeCell ref="N120:N122"/>
    <mergeCell ref="P120:P122"/>
    <mergeCell ref="Q120:Q122"/>
    <mergeCell ref="Z120:Z122"/>
    <mergeCell ref="AB120:AB122"/>
    <mergeCell ref="AB6:AB7"/>
    <mergeCell ref="AB9:AB11"/>
    <mergeCell ref="Z102:Z103"/>
    <mergeCell ref="B9:B11"/>
    <mergeCell ref="C9:C11"/>
    <mergeCell ref="D9:D11"/>
    <mergeCell ref="E9:E11"/>
    <mergeCell ref="F9:F11"/>
    <mergeCell ref="N9:N11"/>
    <mergeCell ref="P9:P11"/>
    <mergeCell ref="Q9:Q11"/>
    <mergeCell ref="R9:R11"/>
    <mergeCell ref="S9:S11"/>
    <mergeCell ref="S13:S14"/>
    <mergeCell ref="U13:U14"/>
    <mergeCell ref="Z13:Z14"/>
    <mergeCell ref="AB13:AB14"/>
    <mergeCell ref="R120:R122"/>
    <mergeCell ref="G120:G122"/>
    <mergeCell ref="I120:I122"/>
    <mergeCell ref="J120:J122"/>
    <mergeCell ref="K120:K122"/>
    <mergeCell ref="Z124:Z125"/>
    <mergeCell ref="AB124:AB125"/>
    <mergeCell ref="E6:E7"/>
    <mergeCell ref="G6:G7"/>
    <mergeCell ref="L6:L7"/>
    <mergeCell ref="N6:N7"/>
    <mergeCell ref="S6:S7"/>
    <mergeCell ref="E124:E125"/>
    <mergeCell ref="G124:G125"/>
    <mergeCell ref="L124:L125"/>
    <mergeCell ref="N124:N125"/>
    <mergeCell ref="G9:G11"/>
    <mergeCell ref="I9:I11"/>
    <mergeCell ref="J9:J11"/>
    <mergeCell ref="K9:K11"/>
    <mergeCell ref="L9:L11"/>
    <mergeCell ref="M9:M11"/>
    <mergeCell ref="U6:U7"/>
    <mergeCell ref="Z6:Z7"/>
    <mergeCell ref="T9:T11"/>
    <mergeCell ref="U9:U11"/>
    <mergeCell ref="Z9:Z11"/>
    <mergeCell ref="L13:L14"/>
    <mergeCell ref="N13:N14"/>
    <mergeCell ref="E139:E140"/>
    <mergeCell ref="G139:G140"/>
    <mergeCell ref="L139:L140"/>
    <mergeCell ref="N139:N140"/>
    <mergeCell ref="S139:S140"/>
    <mergeCell ref="U139:U140"/>
    <mergeCell ref="Z139:Z140"/>
    <mergeCell ref="AB139:AB140"/>
    <mergeCell ref="B142:B144"/>
    <mergeCell ref="C142:C144"/>
    <mergeCell ref="D142:D144"/>
    <mergeCell ref="E142:E144"/>
    <mergeCell ref="F142:F144"/>
    <mergeCell ref="G142:G144"/>
    <mergeCell ref="I142:I144"/>
    <mergeCell ref="J142:J144"/>
    <mergeCell ref="K142:K144"/>
    <mergeCell ref="L142:L144"/>
    <mergeCell ref="M142:M144"/>
    <mergeCell ref="N142:N144"/>
    <mergeCell ref="P142:P144"/>
    <mergeCell ref="Q142:Q144"/>
    <mergeCell ref="R142:R144"/>
    <mergeCell ref="S142:S144"/>
    <mergeCell ref="T142:T144"/>
    <mergeCell ref="U142:U144"/>
    <mergeCell ref="Z142:Z144"/>
    <mergeCell ref="AB142:AB144"/>
    <mergeCell ref="E146:E147"/>
    <mergeCell ref="G146:G147"/>
    <mergeCell ref="L146:L147"/>
    <mergeCell ref="N146:N147"/>
    <mergeCell ref="S146:S147"/>
    <mergeCell ref="U146:U147"/>
    <mergeCell ref="Z146:Z147"/>
    <mergeCell ref="AB146:AB147"/>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G130" location="INDEX!A1" display="Back to index"/>
    <hyperlink ref="N130" location="INDEX!A1" display="Back to index"/>
    <hyperlink ref="N108" location="INDEX!A1" display="Back to index"/>
    <hyperlink ref="N86" location="INDEX!A1" display="Back to index"/>
    <hyperlink ref="N64" location="INDEX!A1" display="Back to index"/>
    <hyperlink ref="N43" location="INDEX!A1" display="Back to index"/>
    <hyperlink ref="N19"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U130" location="INDEX!A1" display="Back to index"/>
    <hyperlink ref="AB130" location="INDEX!A1" display="Back to index"/>
    <hyperlink ref="AB108" location="INDEX!A1" display="Back to index"/>
    <hyperlink ref="AB86" location="INDEX!A1" display="Back to index"/>
    <hyperlink ref="AB64" location="INDEX!A1" display="Back to index"/>
    <hyperlink ref="AB42" location="INDEX!A1" display="Back to index"/>
    <hyperlink ref="AB19" location="INDEX!A1" display="Back to index"/>
    <hyperlink ref="G152" location="INDEX!A1" display="Back to index"/>
    <hyperlink ref="N152" location="INDEX!A1" display="Back to index"/>
    <hyperlink ref="U152" location="INDEX!A1" display="Back to index"/>
    <hyperlink ref="AB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zoomScale="70" zoomScaleNormal="70" workbookViewId="0"/>
  </sheetViews>
  <sheetFormatPr defaultColWidth="9.140625" defaultRowHeight="15"/>
  <cols>
    <col min="1" max="1" width="3.42578125" style="212" customWidth="1"/>
    <col min="2" max="9" width="9.140625" style="212"/>
    <col min="10" max="10" width="3.42578125" style="212" customWidth="1"/>
    <col min="11" max="11" width="9.140625" style="213"/>
    <col min="12" max="18" width="9.140625" style="212"/>
    <col min="19" max="19" width="3.42578125" style="212" customWidth="1"/>
    <col min="20" max="27" width="9.140625" style="212" customWidth="1"/>
    <col min="28" max="28" width="3.42578125" style="212" customWidth="1"/>
    <col min="29" max="36" width="9.140625" style="212" customWidth="1"/>
    <col min="37" max="37" width="3.42578125" style="212" customWidth="1"/>
    <col min="38" max="47" width="9.140625" style="212" customWidth="1"/>
    <col min="48" max="51" width="9.140625" style="212"/>
    <col min="52" max="55" width="10" style="212" customWidth="1"/>
    <col min="56" max="16384" width="9.140625" style="212"/>
  </cols>
  <sheetData>
    <row r="1" spans="2:56" s="211" customFormat="1" ht="35.25" customHeight="1" thickTop="1">
      <c r="B1" s="211" t="s">
        <v>39</v>
      </c>
      <c r="K1" s="463" t="s">
        <v>228</v>
      </c>
      <c r="L1" s="464"/>
      <c r="M1" s="464"/>
      <c r="N1" s="464"/>
      <c r="O1" s="464"/>
      <c r="P1" s="464"/>
      <c r="Q1" s="464"/>
      <c r="R1" s="464"/>
      <c r="S1" s="464"/>
      <c r="T1" s="464"/>
      <c r="U1" s="464"/>
      <c r="V1" s="464"/>
      <c r="W1" s="464"/>
      <c r="X1" s="465"/>
    </row>
    <row r="2" spans="2:56" s="211" customFormat="1" ht="35.25">
      <c r="K2" s="466"/>
      <c r="L2" s="467"/>
      <c r="M2" s="467"/>
      <c r="N2" s="467"/>
      <c r="O2" s="467"/>
      <c r="P2" s="467"/>
      <c r="Q2" s="467"/>
      <c r="R2" s="467"/>
      <c r="S2" s="467"/>
      <c r="T2" s="467"/>
      <c r="U2" s="467"/>
      <c r="V2" s="467"/>
      <c r="W2" s="467"/>
      <c r="X2" s="468"/>
    </row>
    <row r="3" spans="2:56" s="211" customFormat="1" ht="36" thickBot="1">
      <c r="K3" s="469"/>
      <c r="L3" s="470"/>
      <c r="M3" s="470"/>
      <c r="N3" s="470"/>
      <c r="O3" s="470"/>
      <c r="P3" s="470"/>
      <c r="Q3" s="470"/>
      <c r="R3" s="470"/>
      <c r="S3" s="470"/>
      <c r="T3" s="470"/>
      <c r="U3" s="470"/>
      <c r="V3" s="470"/>
      <c r="W3" s="470"/>
      <c r="X3" s="471"/>
    </row>
    <row r="4" spans="2:56" ht="15.75" thickTop="1">
      <c r="N4" s="214" t="s">
        <v>62</v>
      </c>
      <c r="W4" s="214" t="s">
        <v>62</v>
      </c>
      <c r="AF4" s="214" t="s">
        <v>62</v>
      </c>
      <c r="AO4" s="214" t="s">
        <v>62</v>
      </c>
    </row>
    <row r="5" spans="2:56">
      <c r="AY5" s="215" t="s">
        <v>76</v>
      </c>
      <c r="AZ5" s="213"/>
      <c r="BA5" s="213"/>
      <c r="BB5" s="213"/>
      <c r="BC5" s="213"/>
      <c r="BD5" s="213"/>
    </row>
    <row r="6" spans="2:56">
      <c r="AY6" s="216"/>
      <c r="AZ6" s="217" t="s">
        <v>34</v>
      </c>
      <c r="BA6" s="217" t="s">
        <v>35</v>
      </c>
      <c r="BB6" s="217" t="s">
        <v>36</v>
      </c>
      <c r="BC6" s="217" t="s">
        <v>37</v>
      </c>
      <c r="BD6" s="213"/>
    </row>
    <row r="7" spans="2:56">
      <c r="AY7" s="218" t="s">
        <v>19</v>
      </c>
      <c r="AZ7" s="219">
        <f>'5. % BY PORTFOLIO'!G6</f>
        <v>1</v>
      </c>
      <c r="BA7" s="219" t="e">
        <f>'5. % BY PORTFOLIO'!N6</f>
        <v>#DIV/0!</v>
      </c>
      <c r="BB7" s="219" t="e">
        <f>'5. % BY PORTFOLIO'!U6</f>
        <v>#DIV/0!</v>
      </c>
      <c r="BC7" s="219" t="e">
        <f>'5. % BY PORTFOLIO'!AB6</f>
        <v>#DIV/0!</v>
      </c>
      <c r="BD7" s="213"/>
    </row>
    <row r="8" spans="2:56">
      <c r="L8" s="220"/>
      <c r="M8" s="220"/>
      <c r="AY8" s="218" t="s">
        <v>20</v>
      </c>
      <c r="AZ8" s="219">
        <f>'5. % BY PORTFOLIO'!G9</f>
        <v>0</v>
      </c>
      <c r="BA8" s="219" t="e">
        <f>'5. % BY PORTFOLIO'!N9</f>
        <v>#DIV/0!</v>
      </c>
      <c r="BB8" s="219" t="e">
        <f>'5. % BY PORTFOLIO'!U9</f>
        <v>#DIV/0!</v>
      </c>
      <c r="BC8" s="219" t="e">
        <f>'5. % BY PORTFOLIO'!AB9</f>
        <v>#DIV/0!</v>
      </c>
      <c r="BD8" s="213"/>
    </row>
    <row r="9" spans="2:56">
      <c r="L9" s="220"/>
      <c r="M9" s="220"/>
      <c r="AY9" s="218" t="s">
        <v>21</v>
      </c>
      <c r="AZ9" s="219">
        <f>'5. % BY PORTFOLIO'!G13</f>
        <v>0</v>
      </c>
      <c r="BA9" s="219" t="e">
        <f>'5. % BY PORTFOLIO'!N13</f>
        <v>#DIV/0!</v>
      </c>
      <c r="BB9" s="219" t="e">
        <f>'5. % BY PORTFOLIO'!U13</f>
        <v>#DIV/0!</v>
      </c>
      <c r="BC9" s="219" t="e">
        <f>'5. % BY PORTFOLIO'!AB13</f>
        <v>#DIV/0!</v>
      </c>
      <c r="BD9" s="213"/>
    </row>
    <row r="10" spans="2:56">
      <c r="L10" s="220"/>
      <c r="M10" s="220"/>
      <c r="AY10" s="216"/>
      <c r="AZ10" s="221"/>
      <c r="BA10" s="221"/>
      <c r="BB10" s="221"/>
      <c r="BC10" s="221"/>
      <c r="BD10" s="213"/>
    </row>
    <row r="11" spans="2:56">
      <c r="AY11" s="222"/>
      <c r="AZ11" s="220"/>
      <c r="BA11" s="220"/>
      <c r="BB11" s="220"/>
      <c r="BC11" s="220"/>
      <c r="BD11" s="213"/>
    </row>
    <row r="12" spans="2:56">
      <c r="AY12" s="222"/>
      <c r="AZ12" s="220"/>
      <c r="BA12" s="220"/>
      <c r="BB12" s="220"/>
      <c r="BC12" s="220"/>
      <c r="BD12" s="213"/>
    </row>
    <row r="13" spans="2:56">
      <c r="AY13" s="222"/>
      <c r="AZ13" s="220"/>
      <c r="BA13" s="220"/>
      <c r="BB13" s="220"/>
      <c r="BC13" s="220"/>
      <c r="BD13" s="213"/>
    </row>
    <row r="14" spans="2:56">
      <c r="AY14" s="213"/>
      <c r="AZ14" s="213"/>
      <c r="BA14" s="213"/>
      <c r="BB14" s="213"/>
      <c r="BC14" s="213"/>
      <c r="BD14" s="213"/>
    </row>
    <row r="15" spans="2:56">
      <c r="AY15" s="213"/>
      <c r="AZ15" s="213"/>
      <c r="BA15" s="213"/>
      <c r="BB15" s="213"/>
      <c r="BC15" s="213"/>
      <c r="BD15" s="213"/>
    </row>
    <row r="16" spans="2:56">
      <c r="AY16" s="213"/>
      <c r="AZ16" s="213"/>
      <c r="BA16" s="213"/>
      <c r="BB16" s="213"/>
      <c r="BC16" s="213"/>
      <c r="BD16" s="213"/>
    </row>
    <row r="17" spans="12:56">
      <c r="AY17" s="213"/>
      <c r="AZ17" s="213"/>
      <c r="BA17" s="213"/>
      <c r="BB17" s="213"/>
      <c r="BC17" s="213"/>
      <c r="BD17" s="213"/>
    </row>
    <row r="18" spans="12:56">
      <c r="AY18" s="213"/>
      <c r="AZ18" s="213"/>
      <c r="BA18" s="213"/>
      <c r="BB18" s="213"/>
      <c r="BC18" s="213"/>
      <c r="BD18" s="213"/>
    </row>
    <row r="19" spans="12:56">
      <c r="AY19" s="213"/>
      <c r="AZ19" s="213"/>
      <c r="BA19" s="213"/>
      <c r="BB19" s="213"/>
      <c r="BC19" s="213"/>
      <c r="BD19" s="213"/>
    </row>
    <row r="20" spans="12:56">
      <c r="N20" s="214" t="s">
        <v>62</v>
      </c>
      <c r="W20" s="214" t="s">
        <v>62</v>
      </c>
      <c r="AF20" s="214" t="s">
        <v>62</v>
      </c>
      <c r="AO20" s="214" t="s">
        <v>62</v>
      </c>
      <c r="AY20" s="213"/>
      <c r="AZ20" s="213"/>
      <c r="BA20" s="213"/>
      <c r="BB20" s="213"/>
      <c r="BC20" s="213"/>
      <c r="BD20" s="213"/>
    </row>
    <row r="21" spans="12:56">
      <c r="AY21" s="215" t="s">
        <v>91</v>
      </c>
      <c r="AZ21" s="213"/>
      <c r="BA21" s="213"/>
      <c r="BB21" s="213"/>
      <c r="BC21" s="213"/>
      <c r="BD21" s="213"/>
    </row>
    <row r="22" spans="12:56">
      <c r="AY22" s="216"/>
      <c r="AZ22" s="217" t="s">
        <v>34</v>
      </c>
      <c r="BA22" s="217" t="s">
        <v>35</v>
      </c>
      <c r="BB22" s="217" t="s">
        <v>36</v>
      </c>
      <c r="BC22" s="217" t="s">
        <v>37</v>
      </c>
      <c r="BD22" s="213"/>
    </row>
    <row r="23" spans="12:56">
      <c r="AY23" s="218" t="s">
        <v>19</v>
      </c>
      <c r="AZ23" s="219">
        <f>'5. % BY PORTFOLIO'!G29</f>
        <v>1</v>
      </c>
      <c r="BA23" s="219" t="e">
        <f>'5. % BY PORTFOLIO'!N29</f>
        <v>#DIV/0!</v>
      </c>
      <c r="BB23" s="219" t="e">
        <f>'5. % BY PORTFOLIO'!U29</f>
        <v>#DIV/0!</v>
      </c>
      <c r="BC23" s="219" t="e">
        <f>'5. % BY PORTFOLIO'!AB29</f>
        <v>#DIV/0!</v>
      </c>
      <c r="BD23" s="213"/>
    </row>
    <row r="24" spans="12:56">
      <c r="L24" s="220"/>
      <c r="M24" s="220"/>
      <c r="AY24" s="218" t="s">
        <v>20</v>
      </c>
      <c r="AZ24" s="219">
        <f>'5. % BY PORTFOLIO'!G32</f>
        <v>0</v>
      </c>
      <c r="BA24" s="219" t="e">
        <f>'5. % BY PORTFOLIO'!N32</f>
        <v>#DIV/0!</v>
      </c>
      <c r="BB24" s="219" t="e">
        <f>'5. % BY PORTFOLIO'!U32</f>
        <v>#DIV/0!</v>
      </c>
      <c r="BC24" s="219" t="e">
        <f>'5. % BY PORTFOLIO'!AB32</f>
        <v>#DIV/0!</v>
      </c>
      <c r="BD24" s="213"/>
    </row>
    <row r="25" spans="12:56">
      <c r="L25" s="220"/>
      <c r="M25" s="220"/>
      <c r="AY25" s="218" t="s">
        <v>21</v>
      </c>
      <c r="AZ25" s="219">
        <f>'5. % BY PORTFOLIO'!G36</f>
        <v>0</v>
      </c>
      <c r="BA25" s="219" t="e">
        <f>'5. % BY PORTFOLIO'!N36</f>
        <v>#DIV/0!</v>
      </c>
      <c r="BB25" s="219" t="e">
        <f>'5. % BY PORTFOLIO'!U36</f>
        <v>#DIV/0!</v>
      </c>
      <c r="BC25" s="219" t="e">
        <f>'5. % BY PORTFOLIO'!AB36</f>
        <v>#DIV/0!</v>
      </c>
      <c r="BD25" s="213"/>
    </row>
    <row r="26" spans="12:56">
      <c r="L26" s="220"/>
      <c r="M26" s="220"/>
      <c r="AY26" s="213"/>
      <c r="AZ26" s="213"/>
      <c r="BA26" s="213"/>
      <c r="BB26" s="213"/>
      <c r="BC26" s="213"/>
      <c r="BD26" s="213"/>
    </row>
    <row r="27" spans="12:56">
      <c r="AY27" s="222"/>
      <c r="AZ27" s="213"/>
      <c r="BA27" s="213"/>
      <c r="BB27" s="213"/>
      <c r="BC27" s="213"/>
      <c r="BD27" s="213"/>
    </row>
    <row r="28" spans="12:56">
      <c r="AY28" s="222"/>
      <c r="AZ28" s="213"/>
      <c r="BA28" s="213"/>
      <c r="BB28" s="213"/>
      <c r="BC28" s="213"/>
      <c r="BD28" s="213"/>
    </row>
    <row r="29" spans="12:56">
      <c r="AY29" s="222"/>
      <c r="AZ29" s="213"/>
      <c r="BA29" s="213"/>
      <c r="BB29" s="213"/>
      <c r="BC29" s="213"/>
      <c r="BD29" s="213"/>
    </row>
    <row r="30" spans="12:56">
      <c r="AY30" s="213"/>
      <c r="AZ30" s="213"/>
      <c r="BA30" s="213"/>
      <c r="BB30" s="213"/>
      <c r="BC30" s="213"/>
      <c r="BD30" s="213"/>
    </row>
    <row r="31" spans="12:56">
      <c r="AY31" s="213"/>
      <c r="AZ31" s="213"/>
      <c r="BA31" s="213"/>
      <c r="BB31" s="213"/>
      <c r="BC31" s="213"/>
      <c r="BD31" s="213"/>
    </row>
    <row r="32" spans="12:56">
      <c r="AY32" s="213"/>
      <c r="AZ32" s="213"/>
      <c r="BA32" s="213"/>
      <c r="BB32" s="213"/>
      <c r="BC32" s="213"/>
      <c r="BD32" s="213"/>
    </row>
    <row r="33" spans="11:56">
      <c r="AY33" s="213"/>
      <c r="AZ33" s="213"/>
      <c r="BA33" s="213"/>
      <c r="BB33" s="213"/>
      <c r="BC33" s="213"/>
      <c r="BD33" s="213"/>
    </row>
    <row r="34" spans="11:56">
      <c r="AY34" s="213"/>
      <c r="AZ34" s="213"/>
      <c r="BA34" s="213"/>
      <c r="BB34" s="213"/>
      <c r="BC34" s="213"/>
      <c r="BD34" s="213"/>
    </row>
    <row r="35" spans="11:56">
      <c r="AY35" s="213"/>
      <c r="AZ35" s="213"/>
      <c r="BA35" s="213"/>
      <c r="BB35" s="213"/>
      <c r="BC35" s="213"/>
      <c r="BD35" s="213"/>
    </row>
    <row r="36" spans="11:56">
      <c r="N36" s="214" t="s">
        <v>62</v>
      </c>
      <c r="W36" s="214" t="s">
        <v>62</v>
      </c>
      <c r="AF36" s="214" t="s">
        <v>62</v>
      </c>
      <c r="AO36" s="214" t="s">
        <v>62</v>
      </c>
      <c r="AY36" s="213"/>
      <c r="AZ36" s="213"/>
      <c r="BA36" s="213"/>
      <c r="BB36" s="213"/>
      <c r="BC36" s="213"/>
      <c r="BD36" s="213"/>
    </row>
    <row r="37" spans="11:56">
      <c r="AY37" s="215" t="s">
        <v>243</v>
      </c>
      <c r="AZ37" s="223"/>
      <c r="BA37" s="223"/>
      <c r="BB37" s="223"/>
      <c r="BC37" s="223"/>
      <c r="BD37" s="223"/>
    </row>
    <row r="38" spans="11:56">
      <c r="AY38" s="224"/>
      <c r="AZ38" s="217" t="s">
        <v>34</v>
      </c>
      <c r="BA38" s="217" t="s">
        <v>35</v>
      </c>
      <c r="BB38" s="217" t="s">
        <v>36</v>
      </c>
      <c r="BC38" s="217" t="s">
        <v>37</v>
      </c>
      <c r="BD38" s="223"/>
    </row>
    <row r="39" spans="11:56">
      <c r="AY39" s="218" t="s">
        <v>19</v>
      </c>
      <c r="AZ39" s="219">
        <f>'5. % BY PORTFOLIO'!G51</f>
        <v>0.91666666666666674</v>
      </c>
      <c r="BA39" s="219" t="e">
        <f>'5. % BY PORTFOLIO'!N51</f>
        <v>#DIV/0!</v>
      </c>
      <c r="BB39" s="219" t="e">
        <f>'5. % BY PORTFOLIO'!U51</f>
        <v>#DIV/0!</v>
      </c>
      <c r="BC39" s="219" t="e">
        <f>'5. % BY PORTFOLIO'!AB51</f>
        <v>#DIV/0!</v>
      </c>
      <c r="BD39" s="223"/>
    </row>
    <row r="40" spans="11:56">
      <c r="K40" s="220"/>
      <c r="L40" s="220"/>
      <c r="AY40" s="218" t="s">
        <v>20</v>
      </c>
      <c r="AZ40" s="219">
        <f>'5. % BY PORTFOLIO'!G54</f>
        <v>0</v>
      </c>
      <c r="BA40" s="219" t="e">
        <f>'5. % BY PORTFOLIO'!N54</f>
        <v>#DIV/0!</v>
      </c>
      <c r="BB40" s="219" t="e">
        <f>'5. % BY PORTFOLIO'!U54</f>
        <v>#DIV/0!</v>
      </c>
      <c r="BC40" s="219" t="e">
        <f>'5. % BY PORTFOLIO'!AB54</f>
        <v>#DIV/0!</v>
      </c>
      <c r="BD40" s="223"/>
    </row>
    <row r="41" spans="11:56">
      <c r="K41" s="220"/>
      <c r="L41" s="220"/>
      <c r="AY41" s="218" t="s">
        <v>21</v>
      </c>
      <c r="AZ41" s="219">
        <f>'5. % BY PORTFOLIO'!G58</f>
        <v>8.3333333333333329E-2</v>
      </c>
      <c r="BA41" s="219" t="e">
        <f>'5. % BY PORTFOLIO'!N58</f>
        <v>#DIV/0!</v>
      </c>
      <c r="BB41" s="219" t="e">
        <f>'5. % BY PORTFOLIO'!U58</f>
        <v>#DIV/0!</v>
      </c>
      <c r="BC41" s="219" t="e">
        <f>'5. % BY PORTFOLIO'!AB58</f>
        <v>#DIV/0!</v>
      </c>
      <c r="BD41" s="223"/>
    </row>
    <row r="42" spans="11:56">
      <c r="K42" s="220"/>
      <c r="L42" s="220"/>
      <c r="AY42" s="213"/>
      <c r="AZ42" s="213"/>
      <c r="BA42" s="213"/>
      <c r="BB42" s="213"/>
      <c r="BC42" s="213"/>
      <c r="BD42" s="213"/>
    </row>
    <row r="43" spans="11:56">
      <c r="AY43" s="222"/>
      <c r="AZ43" s="213"/>
      <c r="BA43" s="213"/>
      <c r="BB43" s="213"/>
      <c r="BC43" s="213"/>
      <c r="BD43" s="213"/>
    </row>
    <row r="44" spans="11:56">
      <c r="AY44" s="222"/>
      <c r="AZ44" s="213"/>
      <c r="BA44" s="213"/>
      <c r="BB44" s="213"/>
      <c r="BC44" s="213"/>
      <c r="BD44" s="213"/>
    </row>
    <row r="45" spans="11:56">
      <c r="AY45" s="222"/>
      <c r="AZ45" s="213"/>
      <c r="BA45" s="213"/>
      <c r="BB45" s="213"/>
      <c r="BC45" s="213"/>
      <c r="BD45" s="213"/>
    </row>
    <row r="46" spans="11:56">
      <c r="AY46" s="213"/>
      <c r="AZ46" s="213"/>
      <c r="BA46" s="213"/>
      <c r="BB46" s="213"/>
      <c r="BC46" s="213"/>
      <c r="BD46" s="213"/>
    </row>
    <row r="47" spans="11:56">
      <c r="AY47" s="213"/>
      <c r="AZ47" s="213"/>
      <c r="BA47" s="213"/>
      <c r="BB47" s="213"/>
      <c r="BC47" s="213"/>
      <c r="BD47" s="213"/>
    </row>
    <row r="48" spans="11:56">
      <c r="AY48" s="213"/>
      <c r="AZ48" s="213"/>
      <c r="BA48" s="213"/>
      <c r="BB48" s="213"/>
      <c r="BC48" s="213"/>
      <c r="BD48" s="213"/>
    </row>
    <row r="49" spans="12:56">
      <c r="AY49" s="213"/>
      <c r="AZ49" s="213"/>
      <c r="BA49" s="213"/>
      <c r="BB49" s="213"/>
      <c r="BC49" s="213"/>
      <c r="BD49" s="213"/>
    </row>
    <row r="50" spans="12:56">
      <c r="AY50" s="213"/>
      <c r="AZ50" s="213"/>
      <c r="BA50" s="213"/>
      <c r="BB50" s="213"/>
      <c r="BC50" s="213"/>
      <c r="BD50" s="213"/>
    </row>
    <row r="51" spans="12:56">
      <c r="AY51" s="213"/>
      <c r="AZ51" s="213"/>
      <c r="BA51" s="213"/>
      <c r="BB51" s="213"/>
      <c r="BC51" s="213"/>
      <c r="BD51" s="213"/>
    </row>
    <row r="52" spans="12:56">
      <c r="N52" s="214" t="s">
        <v>62</v>
      </c>
      <c r="W52" s="214" t="s">
        <v>62</v>
      </c>
      <c r="AF52" s="214" t="s">
        <v>62</v>
      </c>
      <c r="AO52" s="214" t="s">
        <v>62</v>
      </c>
      <c r="AY52" s="213"/>
      <c r="AZ52" s="213"/>
      <c r="BA52" s="213"/>
      <c r="BB52" s="213"/>
      <c r="BC52" s="213"/>
      <c r="BD52" s="213"/>
    </row>
    <row r="53" spans="12:56">
      <c r="AY53" s="215" t="s">
        <v>244</v>
      </c>
      <c r="AZ53" s="223"/>
      <c r="BA53" s="223"/>
      <c r="BB53" s="223"/>
      <c r="BC53" s="223"/>
      <c r="BD53" s="213"/>
    </row>
    <row r="54" spans="12:56">
      <c r="AY54" s="224"/>
      <c r="AZ54" s="217" t="s">
        <v>34</v>
      </c>
      <c r="BA54" s="217" t="s">
        <v>35</v>
      </c>
      <c r="BB54" s="217" t="s">
        <v>36</v>
      </c>
      <c r="BC54" s="217" t="s">
        <v>37</v>
      </c>
      <c r="BD54" s="213"/>
    </row>
    <row r="55" spans="12:56">
      <c r="AY55" s="218" t="s">
        <v>19</v>
      </c>
      <c r="AZ55" s="219">
        <f>'5. % BY PORTFOLIO'!G73</f>
        <v>0.875</v>
      </c>
      <c r="BA55" s="219" t="e">
        <f>'5. % BY PORTFOLIO'!N73</f>
        <v>#DIV/0!</v>
      </c>
      <c r="BB55" s="219" t="e">
        <f>'5. % BY PORTFOLIO'!U73</f>
        <v>#DIV/0!</v>
      </c>
      <c r="BC55" s="219" t="e">
        <f>'5. % BY PORTFOLIO'!AB73</f>
        <v>#DIV/0!</v>
      </c>
      <c r="BD55" s="213"/>
    </row>
    <row r="56" spans="12:56">
      <c r="L56" s="220"/>
      <c r="M56" s="220"/>
      <c r="AY56" s="218" t="s">
        <v>20</v>
      </c>
      <c r="AZ56" s="219">
        <f>'5. % BY PORTFOLIO'!G76</f>
        <v>0</v>
      </c>
      <c r="BA56" s="219" t="e">
        <f>'5. % BY PORTFOLIO'!N76</f>
        <v>#DIV/0!</v>
      </c>
      <c r="BB56" s="219" t="e">
        <f>'5. % BY PORTFOLIO'!U76</f>
        <v>#DIV/0!</v>
      </c>
      <c r="BC56" s="219" t="e">
        <f>'5. % BY PORTFOLIO'!AB76</f>
        <v>#DIV/0!</v>
      </c>
      <c r="BD56" s="213"/>
    </row>
    <row r="57" spans="12:56">
      <c r="L57" s="220"/>
      <c r="M57" s="220"/>
      <c r="AY57" s="218" t="s">
        <v>21</v>
      </c>
      <c r="AZ57" s="219">
        <f>'5. % BY PORTFOLIO'!G80</f>
        <v>0.125</v>
      </c>
      <c r="BA57" s="219" t="e">
        <f>'5. % BY PORTFOLIO'!N80</f>
        <v>#DIV/0!</v>
      </c>
      <c r="BB57" s="219" t="e">
        <f>'5. % BY PORTFOLIO'!U80</f>
        <v>#DIV/0!</v>
      </c>
      <c r="BC57" s="219" t="e">
        <f>'5. % BY PORTFOLIO'!AB80</f>
        <v>#DIV/0!</v>
      </c>
      <c r="BD57" s="213"/>
    </row>
    <row r="58" spans="12:56">
      <c r="L58" s="220"/>
      <c r="M58" s="220"/>
      <c r="AY58" s="213"/>
      <c r="AZ58" s="213"/>
      <c r="BA58" s="213"/>
      <c r="BB58" s="213"/>
      <c r="BC58" s="213"/>
      <c r="BD58" s="213"/>
    </row>
    <row r="59" spans="12:56">
      <c r="AY59" s="222"/>
      <c r="AZ59" s="213"/>
      <c r="BA59" s="213"/>
      <c r="BB59" s="213"/>
      <c r="BC59" s="213"/>
      <c r="BD59" s="213"/>
    </row>
    <row r="60" spans="12:56">
      <c r="AY60" s="222"/>
      <c r="AZ60" s="213"/>
      <c r="BA60" s="213"/>
      <c r="BB60" s="213"/>
      <c r="BC60" s="213"/>
      <c r="BD60" s="213"/>
    </row>
    <row r="61" spans="12:56">
      <c r="AY61" s="222"/>
      <c r="AZ61" s="213"/>
      <c r="BA61" s="213"/>
      <c r="BB61" s="213"/>
      <c r="BC61" s="213"/>
      <c r="BD61" s="213"/>
    </row>
    <row r="62" spans="12:56">
      <c r="AY62" s="213"/>
      <c r="AZ62" s="213"/>
      <c r="BA62" s="213"/>
      <c r="BB62" s="213"/>
      <c r="BC62" s="213"/>
      <c r="BD62" s="213"/>
    </row>
    <row r="63" spans="12:56">
      <c r="AY63" s="213"/>
      <c r="AZ63" s="213"/>
      <c r="BA63" s="213"/>
      <c r="BB63" s="213"/>
      <c r="BC63" s="213"/>
      <c r="BD63" s="213"/>
    </row>
    <row r="64" spans="12:56">
      <c r="AY64" s="213"/>
      <c r="AZ64" s="213"/>
      <c r="BA64" s="213"/>
      <c r="BB64" s="213"/>
      <c r="BC64" s="213"/>
      <c r="BD64" s="213"/>
    </row>
    <row r="65" spans="14:56">
      <c r="AY65" s="213"/>
      <c r="AZ65" s="213"/>
      <c r="BA65" s="213"/>
      <c r="BB65" s="213"/>
      <c r="BC65" s="213"/>
      <c r="BD65" s="213"/>
    </row>
    <row r="66" spans="14:56">
      <c r="AY66" s="213"/>
      <c r="AZ66" s="213"/>
      <c r="BA66" s="213"/>
      <c r="BB66" s="213"/>
      <c r="BC66" s="213"/>
      <c r="BD66" s="213"/>
    </row>
    <row r="68" spans="14:56">
      <c r="N68" s="214" t="s">
        <v>62</v>
      </c>
      <c r="W68" s="214" t="s">
        <v>62</v>
      </c>
      <c r="AF68" s="214" t="s">
        <v>62</v>
      </c>
      <c r="AO68" s="214" t="s">
        <v>62</v>
      </c>
      <c r="AY68" s="213"/>
      <c r="AZ68" s="213"/>
      <c r="BA68" s="213"/>
      <c r="BB68" s="213"/>
      <c r="BC68" s="213"/>
      <c r="BD68" s="213"/>
    </row>
    <row r="69" spans="14:56">
      <c r="AY69" s="215" t="s">
        <v>245</v>
      </c>
      <c r="AZ69" s="223"/>
      <c r="BA69" s="223"/>
      <c r="BB69" s="223"/>
      <c r="BC69" s="223"/>
    </row>
    <row r="70" spans="14:56">
      <c r="AY70" s="224"/>
      <c r="AZ70" s="217" t="s">
        <v>34</v>
      </c>
      <c r="BA70" s="217" t="s">
        <v>35</v>
      </c>
      <c r="BB70" s="217" t="s">
        <v>36</v>
      </c>
      <c r="BC70" s="217" t="s">
        <v>37</v>
      </c>
    </row>
    <row r="71" spans="14:56">
      <c r="AY71" s="218" t="s">
        <v>19</v>
      </c>
      <c r="AZ71" s="219">
        <f>'5. % BY PORTFOLIO'!G95</f>
        <v>1</v>
      </c>
      <c r="BA71" s="219" t="e">
        <f>'5. % BY PORTFOLIO'!N95</f>
        <v>#DIV/0!</v>
      </c>
      <c r="BB71" s="219" t="e">
        <f>'5. % BY PORTFOLIO'!U95</f>
        <v>#DIV/0!</v>
      </c>
      <c r="BC71" s="219" t="e">
        <f>'5. % BY PORTFOLIO'!AB95</f>
        <v>#DIV/0!</v>
      </c>
    </row>
    <row r="72" spans="14:56">
      <c r="AY72" s="218" t="s">
        <v>20</v>
      </c>
      <c r="AZ72" s="219">
        <f>'5. % BY PORTFOLIO'!G98</f>
        <v>0</v>
      </c>
      <c r="BA72" s="219" t="e">
        <f>'5. % BY PORTFOLIO'!N98</f>
        <v>#DIV/0!</v>
      </c>
      <c r="BB72" s="219" t="e">
        <f>'5. % BY PORTFOLIO'!U98</f>
        <v>#DIV/0!</v>
      </c>
      <c r="BC72" s="219" t="e">
        <f>'5. % BY PORTFOLIO'!AB98</f>
        <v>#DIV/0!</v>
      </c>
    </row>
    <row r="73" spans="14:56">
      <c r="AY73" s="218" t="s">
        <v>21</v>
      </c>
      <c r="AZ73" s="219">
        <f>'5. % BY PORTFOLIO'!G102</f>
        <v>0</v>
      </c>
      <c r="BA73" s="219" t="e">
        <f>'5. % BY PORTFOLIO'!N102</f>
        <v>#DIV/0!</v>
      </c>
      <c r="BB73" s="219" t="e">
        <f>'5. % BY PORTFOLIO'!U102</f>
        <v>#DIV/0!</v>
      </c>
      <c r="BC73" s="219" t="e">
        <f>'5. % BY PORTFOLIO'!AB102</f>
        <v>#DIV/0!</v>
      </c>
    </row>
    <row r="84" spans="14:55">
      <c r="N84" s="214" t="s">
        <v>62</v>
      </c>
      <c r="W84" s="214" t="s">
        <v>62</v>
      </c>
      <c r="AF84" s="214" t="s">
        <v>62</v>
      </c>
      <c r="AO84" s="214" t="s">
        <v>62</v>
      </c>
    </row>
    <row r="85" spans="14:55">
      <c r="AY85" s="215" t="s">
        <v>38</v>
      </c>
      <c r="AZ85" s="223"/>
      <c r="BA85" s="223"/>
      <c r="BB85" s="223"/>
      <c r="BC85" s="223"/>
    </row>
    <row r="86" spans="14:55">
      <c r="AY86" s="224"/>
      <c r="AZ86" s="217" t="s">
        <v>34</v>
      </c>
      <c r="BA86" s="217" t="s">
        <v>35</v>
      </c>
      <c r="BB86" s="217" t="s">
        <v>36</v>
      </c>
      <c r="BC86" s="217" t="s">
        <v>37</v>
      </c>
    </row>
    <row r="87" spans="14:55">
      <c r="AY87" s="218" t="s">
        <v>19</v>
      </c>
      <c r="AZ87" s="219">
        <f>'5. % BY PORTFOLIO'!G117</f>
        <v>1</v>
      </c>
      <c r="BA87" s="219" t="e">
        <f>'5. % BY PORTFOLIO'!N117</f>
        <v>#DIV/0!</v>
      </c>
      <c r="BB87" s="219" t="e">
        <f>'5. % BY PORTFOLIO'!U117</f>
        <v>#DIV/0!</v>
      </c>
      <c r="BC87" s="219" t="e">
        <f>'5. % BY PORTFOLIO'!AB117</f>
        <v>#DIV/0!</v>
      </c>
    </row>
    <row r="88" spans="14:55">
      <c r="AY88" s="218" t="s">
        <v>20</v>
      </c>
      <c r="AZ88" s="219">
        <f>'5. % BY PORTFOLIO'!G120</f>
        <v>0</v>
      </c>
      <c r="BA88" s="219" t="e">
        <f>'5. % BY PORTFOLIO'!N120</f>
        <v>#DIV/0!</v>
      </c>
      <c r="BB88" s="219" t="e">
        <f>'5. % BY PORTFOLIO'!U120</f>
        <v>#DIV/0!</v>
      </c>
      <c r="BC88" s="219" t="e">
        <f>'5. % BY PORTFOLIO'!AB120</f>
        <v>#DIV/0!</v>
      </c>
    </row>
    <row r="89" spans="14:55">
      <c r="AY89" s="218" t="s">
        <v>21</v>
      </c>
      <c r="AZ89" s="219">
        <f>'5. % BY PORTFOLIO'!G124</f>
        <v>0</v>
      </c>
      <c r="BA89" s="219" t="e">
        <f>'5. % BY PORTFOLIO'!N124</f>
        <v>#DIV/0!</v>
      </c>
      <c r="BB89" s="219" t="e">
        <f>'5. % BY PORTFOLIO'!U124</f>
        <v>#DIV/0!</v>
      </c>
      <c r="BC89" s="219" t="e">
        <f>'5. % BY PORTFOLIO'!AB124</f>
        <v>#DIV/0!</v>
      </c>
    </row>
    <row r="100" spans="14:55">
      <c r="N100" s="214" t="s">
        <v>62</v>
      </c>
      <c r="W100" s="214" t="s">
        <v>62</v>
      </c>
      <c r="AF100" s="214" t="s">
        <v>62</v>
      </c>
      <c r="AO100" s="214" t="s">
        <v>62</v>
      </c>
    </row>
    <row r="101" spans="14:55">
      <c r="AY101" s="215" t="s">
        <v>271</v>
      </c>
      <c r="AZ101" s="223"/>
      <c r="BA101" s="223"/>
      <c r="BB101" s="223"/>
      <c r="BC101" s="223"/>
    </row>
    <row r="102" spans="14:55">
      <c r="AY102" s="224"/>
      <c r="AZ102" s="217" t="s">
        <v>34</v>
      </c>
      <c r="BA102" s="217" t="s">
        <v>35</v>
      </c>
      <c r="BB102" s="217" t="s">
        <v>36</v>
      </c>
      <c r="BC102" s="217" t="s">
        <v>37</v>
      </c>
    </row>
    <row r="103" spans="14:55">
      <c r="AY103" s="218" t="s">
        <v>19</v>
      </c>
      <c r="AZ103" s="219">
        <f>'5. % BY PORTFOLIO'!G139</f>
        <v>0.90909090909090906</v>
      </c>
      <c r="BA103" s="219" t="e">
        <f>'5. % BY PORTFOLIO'!N139</f>
        <v>#DIV/0!</v>
      </c>
      <c r="BB103" s="219" t="e">
        <f>'5. % BY PORTFOLIO'!U139</f>
        <v>#DIV/0!</v>
      </c>
      <c r="BC103" s="219" t="e">
        <f>'5. % BY PORTFOLIO'!AB139</f>
        <v>#DIV/0!</v>
      </c>
    </row>
    <row r="104" spans="14:55">
      <c r="AY104" s="218" t="s">
        <v>20</v>
      </c>
      <c r="AZ104" s="219">
        <f>'5. % BY PORTFOLIO'!G142</f>
        <v>0</v>
      </c>
      <c r="BA104" s="219" t="e">
        <f>'5. % BY PORTFOLIO'!N142</f>
        <v>#DIV/0!</v>
      </c>
      <c r="BB104" s="219" t="e">
        <f>'5. % BY PORTFOLIO'!U142</f>
        <v>#DIV/0!</v>
      </c>
      <c r="BC104" s="219" t="e">
        <f>'5. % BY PORTFOLIO'!AB142</f>
        <v>#DIV/0!</v>
      </c>
    </row>
    <row r="105" spans="14:55">
      <c r="AY105" s="218" t="s">
        <v>21</v>
      </c>
      <c r="AZ105" s="219">
        <f>'5. % BY PORTFOLIO'!G146</f>
        <v>9.0909090909090912E-2</v>
      </c>
      <c r="BA105" s="219" t="e">
        <f>'5. % BY PORTFOLIO'!N146</f>
        <v>#DIV/0!</v>
      </c>
      <c r="BB105" s="219" t="e">
        <f>'5. % BY PORTFOLIO'!U146</f>
        <v>#DIV/0!</v>
      </c>
      <c r="BC105" s="219" t="e">
        <f>'5. % BY PORTFOLIO'!AB146</f>
        <v>#DIV/0!</v>
      </c>
    </row>
    <row r="116" spans="14:41">
      <c r="N116" s="214" t="s">
        <v>62</v>
      </c>
      <c r="W116" s="214" t="s">
        <v>62</v>
      </c>
      <c r="AF116" s="214" t="s">
        <v>62</v>
      </c>
      <c r="AO116" s="214" t="s">
        <v>62</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78" t="s">
        <v>435</v>
      </c>
      <c r="C2" s="480" t="s">
        <v>19</v>
      </c>
      <c r="D2" s="481"/>
      <c r="E2" s="482" t="s">
        <v>20</v>
      </c>
      <c r="F2" s="483"/>
      <c r="G2" s="484" t="s">
        <v>21</v>
      </c>
      <c r="H2" s="485"/>
    </row>
    <row r="3" spans="1:40" ht="50.25" customHeight="1" thickTop="1" thickBot="1">
      <c r="B3" s="479"/>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PRIORITY'!C6+'3. % BY PRIORITY'!C7</f>
        <v>75</v>
      </c>
      <c r="D5" s="167">
        <f>'3. % BY PRIORITY'!G6</f>
        <v>0.96153846153846156</v>
      </c>
      <c r="E5" s="127">
        <f>'3. % BY PRIORITY'!C9</f>
        <v>0</v>
      </c>
      <c r="F5" s="123">
        <f>'3. % BY PRIORITY'!G9</f>
        <v>0</v>
      </c>
      <c r="G5" s="128">
        <f>'3. % BY PRIORITY'!C13+'3. % BY PRIORITY'!C14</f>
        <v>3</v>
      </c>
      <c r="H5" s="125">
        <f>'3. % BY PRIORITY'!G13</f>
        <v>3.8461538461538464E-2</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PRIORITY'!C28+'3. % BY PRIORITY'!C29</f>
        <v>37</v>
      </c>
      <c r="D7" s="167">
        <f>'3. % BY PRIORITY'!G28</f>
        <v>0.94871794871794879</v>
      </c>
      <c r="E7" s="129">
        <f>'3. % BY PRIORITY'!C31</f>
        <v>0</v>
      </c>
      <c r="F7" s="123">
        <f>'3. % BY PRIORITY'!G31</f>
        <v>0</v>
      </c>
      <c r="G7" s="128">
        <f>'3. % BY PRIORITY'!C35+'3. % BY PRIORITY'!C36</f>
        <v>2</v>
      </c>
      <c r="H7" s="125">
        <f>'3. % BY PRIORITY'!G35</f>
        <v>5.128205128205128E-2</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PRIORITY'!C50+'3. % BY PRIORITY'!C51</f>
        <v>11</v>
      </c>
      <c r="D8" s="167">
        <f>'3. % BY PRIORITY'!G50</f>
        <v>0.91666666666666663</v>
      </c>
      <c r="E8" s="129">
        <f>'3. % BY PRIORITY'!C53</f>
        <v>0</v>
      </c>
      <c r="F8" s="123">
        <f>'3. % BY PRIORITY'!G53</f>
        <v>0</v>
      </c>
      <c r="G8" s="128">
        <f>'3. % BY PRIORITY'!C57+'3. % BY PRIORITY'!C58</f>
        <v>1</v>
      </c>
      <c r="H8" s="125">
        <f>'3. % BY PRIORITY'!G57</f>
        <v>8.3333333333333329E-2</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PRIORITY'!C72+'3. % BY PRIORITY'!C73</f>
        <v>27</v>
      </c>
      <c r="D9" s="167">
        <f>'3. % BY PRIORITY'!G72</f>
        <v>1</v>
      </c>
      <c r="E9" s="129">
        <f>'3. % BY PRIORITY'!C75</f>
        <v>0</v>
      </c>
      <c r="F9" s="123">
        <f>'3. % BY PRIORITY'!G75</f>
        <v>0</v>
      </c>
      <c r="G9" s="128">
        <f>'3. % BY PRIORITY'!C79+'3. % BY PRIORITY'!C80</f>
        <v>0</v>
      </c>
      <c r="H9" s="125">
        <f>'3. % BY PRIORITY'!G79</f>
        <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PORTFOLIO'!C6+'5. % BY PORTFOLIO'!C7</f>
        <v>13</v>
      </c>
      <c r="D11" s="167">
        <f>'5. % BY PORTFOLIO'!G6</f>
        <v>1</v>
      </c>
      <c r="E11" s="129">
        <f>'5. % BY PORTFOLIO'!C9</f>
        <v>0</v>
      </c>
      <c r="F11" s="123">
        <f>'5. % BY PORTFOLIO'!G9</f>
        <v>0</v>
      </c>
      <c r="G11" s="128">
        <f>'5. % BY PORTFOLIO'!C13+'5. % BY PORTFOLIO'!C14</f>
        <v>0</v>
      </c>
      <c r="H11" s="125">
        <f>'5. % BY PORTFOLIO'!G13</f>
        <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PORTFOLIO'!C29+'5. % BY PORTFOLIO'!C30</f>
        <v>10</v>
      </c>
      <c r="D12" s="167">
        <f>'5. % BY PORTFOLIO'!G29</f>
        <v>1</v>
      </c>
      <c r="E12" s="130">
        <f>'5. % BY PORTFOLIO'!C32</f>
        <v>0</v>
      </c>
      <c r="F12" s="123">
        <f>'5. % BY PORTFOLIO'!G32</f>
        <v>0</v>
      </c>
      <c r="G12" s="128">
        <f>'5. % BY PORTFOLIO'!C13+'5. % BY PORTFOLIO'!C14</f>
        <v>0</v>
      </c>
      <c r="H12" s="125">
        <f>'5. % BY PORTFOLIO'!G36</f>
        <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PORTFOLIO'!C51+'5. % BY PORTFOLIO'!C52</f>
        <v>11</v>
      </c>
      <c r="D13" s="167">
        <f>'5. % BY PORTFOLIO'!G51</f>
        <v>0.91666666666666674</v>
      </c>
      <c r="E13" s="130">
        <f>'5. % BY PORTFOLIO'!C54</f>
        <v>0</v>
      </c>
      <c r="F13" s="123">
        <f>'5. % BY PORTFOLIO'!G54</f>
        <v>0</v>
      </c>
      <c r="G13" s="128">
        <f>'5. % BY PORTFOLIO'!C58+'5. % BY PORTFOLIO'!C59</f>
        <v>1</v>
      </c>
      <c r="H13" s="125">
        <f>'5. % BY PORTFOLIO'!G58</f>
        <v>8.3333333333333329E-2</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PORTFOLIO'!C73+'5. % BY PORTFOLIO'!C74</f>
        <v>7</v>
      </c>
      <c r="D14" s="167">
        <f>'5. % BY PORTFOLIO'!G73</f>
        <v>0.875</v>
      </c>
      <c r="E14" s="130">
        <f>'5. % BY PORTFOLIO'!C76</f>
        <v>0</v>
      </c>
      <c r="F14" s="123">
        <f>'5. % BY PORTFOLIO'!G76</f>
        <v>0</v>
      </c>
      <c r="G14" s="128">
        <f>'5. % BY PORTFOLIO'!C80+'5. % BY PORTFOLIO'!C81</f>
        <v>1</v>
      </c>
      <c r="H14" s="125">
        <f>'5. % BY PORTFOLIO'!G80</f>
        <v>0.125</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PORTFOLIO'!C95+'5. % BY PORTFOLIO'!C96</f>
        <v>16</v>
      </c>
      <c r="D15" s="167">
        <f>'5. % BY PORTFOLIO'!G95</f>
        <v>1</v>
      </c>
      <c r="E15" s="130">
        <f>'5. % BY PORTFOLIO'!C98</f>
        <v>0</v>
      </c>
      <c r="F15" s="123">
        <f>'5. % BY PORTFOLIO'!G98</f>
        <v>0</v>
      </c>
      <c r="G15" s="128">
        <f>'5. % BY PORTFOLIO'!C102+'5. % BY PORTFOLIO'!C103</f>
        <v>0</v>
      </c>
      <c r="H15" s="125">
        <f>'5. % BY PORTFOLIO'!G102</f>
        <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PORTFOLIO'!C117+'5. % BY PORTFOLIO'!C118</f>
        <v>8</v>
      </c>
      <c r="D16" s="167">
        <f>'5. % BY PORTFOLIO'!G117</f>
        <v>1</v>
      </c>
      <c r="E16" s="130">
        <f>'5. % BY PORTFOLIO'!C120</f>
        <v>0</v>
      </c>
      <c r="F16" s="123">
        <f>'5. % BY PORTFOLIO'!G120</f>
        <v>0</v>
      </c>
      <c r="G16" s="128">
        <f>'5. % BY PORTFOLIO'!C124+'5. % BY PORTFOLIO'!C125</f>
        <v>0</v>
      </c>
      <c r="H16" s="125">
        <f>'5. % BY PORTFOLIO'!G124</f>
        <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PORTFOLIO'!C139+'5. % BY PORTFOLIO'!C140</f>
        <v>10</v>
      </c>
      <c r="D17" s="167">
        <f>'5. % BY PORTFOLIO'!G139</f>
        <v>0.90909090909090906</v>
      </c>
      <c r="E17" s="130">
        <f>'5. % BY PORTFOLIO'!C142</f>
        <v>0</v>
      </c>
      <c r="F17" s="123">
        <f>'5. % BY PORTFOLIO'!G142</f>
        <v>0</v>
      </c>
      <c r="G17" s="128">
        <f>'5. % BY PORTFOLIO'!C146+'5. % BY PORTFOLIO'!C147</f>
        <v>1</v>
      </c>
      <c r="H17" s="125">
        <f>'5. % BY PORTFOLIO'!G146</f>
        <v>9.0909090909090912E-2</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78" t="s">
        <v>436</v>
      </c>
      <c r="C2" s="480" t="s">
        <v>19</v>
      </c>
      <c r="D2" s="481"/>
      <c r="E2" s="482" t="s">
        <v>20</v>
      </c>
      <c r="F2" s="483"/>
      <c r="G2" s="484" t="s">
        <v>21</v>
      </c>
      <c r="H2" s="485"/>
    </row>
    <row r="3" spans="1:40" ht="50.25" customHeight="1" thickTop="1" thickBot="1">
      <c r="B3" s="479"/>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PRIORITY'!J6+'3. % BY PRIORITY'!J7</f>
        <v>0</v>
      </c>
      <c r="D5" s="167" t="e">
        <f>'3. % BY PRIORITY'!N6</f>
        <v>#DIV/0!</v>
      </c>
      <c r="E5" s="127">
        <f>'3. % BY PRIORITY'!J9</f>
        <v>0</v>
      </c>
      <c r="F5" s="123" t="e">
        <f>'3. % BY PRIORITY'!N9</f>
        <v>#DIV/0!</v>
      </c>
      <c r="G5" s="128">
        <f>'3. % BY PRIORITY'!J13+'3. % BY PRIORITY'!J14</f>
        <v>0</v>
      </c>
      <c r="H5" s="125" t="e">
        <f>'3. % BY PRIORITY'!N13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PRIORITY'!J28+'3. % BY PRIORITY'!J29</f>
        <v>0</v>
      </c>
      <c r="D7" s="167" t="e">
        <f>'3. % BY PRIORITY'!N28</f>
        <v>#DIV/0!</v>
      </c>
      <c r="E7" s="129">
        <f>'3. % BY PRIORITY'!J31</f>
        <v>0</v>
      </c>
      <c r="F7" s="123" t="e">
        <f>'3. % BY PRIORITY'!N31</f>
        <v>#DIV/0!</v>
      </c>
      <c r="G7" s="128">
        <f>'3. % BY PRIORITY'!J35+'3. % BY PRIORITY'!J36</f>
        <v>0</v>
      </c>
      <c r="H7" s="125" t="e">
        <f>'3. % BY PRIORITY'!N35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PRIORITY'!J50+'3. % BY PRIORITY'!J51</f>
        <v>0</v>
      </c>
      <c r="D8" s="167" t="e">
        <f>'3. % BY PRIORITY'!N50</f>
        <v>#DIV/0!</v>
      </c>
      <c r="E8" s="129">
        <f>'3. % BY PRIORITY'!J53</f>
        <v>0</v>
      </c>
      <c r="F8" s="123" t="e">
        <f>'3. % BY PRIORITY'!N53</f>
        <v>#DIV/0!</v>
      </c>
      <c r="G8" s="128">
        <f>'3. % BY PRIORITY'!J57+'3. % BY PRIORITY'!J58</f>
        <v>0</v>
      </c>
      <c r="H8" s="125" t="e">
        <f>'3. % BY PRIORITY'!N57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PRIORITY'!J72+'3. % BY PRIORITY'!J73</f>
        <v>0</v>
      </c>
      <c r="D9" s="167" t="e">
        <f>'3. % BY PRIORITY'!N72</f>
        <v>#DIV/0!</v>
      </c>
      <c r="E9" s="129">
        <f>'3. % BY PRIORITY'!J75</f>
        <v>0</v>
      </c>
      <c r="F9" s="123" t="e">
        <f>'3. % BY PRIORITY'!N75</f>
        <v>#DIV/0!</v>
      </c>
      <c r="G9" s="128">
        <f>'3. % BY PRIORITY'!J79+'3. % BY PRIORITY'!J80</f>
        <v>0</v>
      </c>
      <c r="H9" s="125" t="e">
        <f>'3. % BY PRIORITY'!N79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PORTFOLIO'!J6+'5. % BY PORTFOLIO'!J7</f>
        <v>0</v>
      </c>
      <c r="D11" s="167" t="e">
        <f>'5. % BY PORTFOLIO'!N6</f>
        <v>#DIV/0!</v>
      </c>
      <c r="E11" s="129">
        <f>'5. % BY PORTFOLIO'!J9</f>
        <v>0</v>
      </c>
      <c r="F11" s="123" t="e">
        <f>'5. % BY PORTFOLIO'!N9</f>
        <v>#DIV/0!</v>
      </c>
      <c r="G11" s="128">
        <f>'5. % BY PORTFOLIO'!J13+'5. % BY PORTFOLIO'!J14</f>
        <v>0</v>
      </c>
      <c r="H11" s="125" t="e">
        <f>'5. % BY PORTFOLIO'!N13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PORTFOLIO'!J29+'5. % BY PORTFOLIO'!J30</f>
        <v>0</v>
      </c>
      <c r="D12" s="167" t="e">
        <f>'5. % BY PORTFOLIO'!N29</f>
        <v>#DIV/0!</v>
      </c>
      <c r="E12" s="130">
        <f>'5. % BY PORTFOLIO'!J32</f>
        <v>0</v>
      </c>
      <c r="F12" s="123" t="e">
        <f>'5. % BY PORTFOLIO'!N32</f>
        <v>#DIV/0!</v>
      </c>
      <c r="G12" s="128">
        <f>'5. % BY PORTFOLIO'!J36+'5. % BY PORTFOLIO'!J37</f>
        <v>0</v>
      </c>
      <c r="H12" s="125" t="e">
        <f>'5. % BY PORTFOLIO'!N36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PORTFOLIO'!J51+'5. % BY PORTFOLIO'!J52</f>
        <v>0</v>
      </c>
      <c r="D13" s="167" t="e">
        <f>'5. % BY PORTFOLIO'!N51</f>
        <v>#DIV/0!</v>
      </c>
      <c r="E13" s="130">
        <f>'5. % BY PORTFOLIO'!J54</f>
        <v>0</v>
      </c>
      <c r="F13" s="123" t="e">
        <f>'5. % BY PORTFOLIO'!N54</f>
        <v>#DIV/0!</v>
      </c>
      <c r="G13" s="128">
        <f>'5. % BY PORTFOLIO'!J58+'5. % BY PORTFOLIO'!J59</f>
        <v>0</v>
      </c>
      <c r="H13" s="125" t="e">
        <f>'5. % BY PORTFOLIO'!N58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PORTFOLIO'!J73+'5. % BY PORTFOLIO'!J74</f>
        <v>0</v>
      </c>
      <c r="D14" s="167" t="e">
        <f>'5. % BY PORTFOLIO'!N73</f>
        <v>#DIV/0!</v>
      </c>
      <c r="E14" s="130">
        <f>'5. % BY PORTFOLIO'!J76</f>
        <v>0</v>
      </c>
      <c r="F14" s="123" t="e">
        <f>'5. % BY PORTFOLIO'!N76</f>
        <v>#DIV/0!</v>
      </c>
      <c r="G14" s="128">
        <f>'5. % BY PORTFOLIO'!J80+'5. % BY PORTFOLIO'!J81</f>
        <v>0</v>
      </c>
      <c r="H14" s="125" t="e">
        <f>'5. % BY PORTFOLIO'!N80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PORTFOLIO'!J95+'5. % BY PORTFOLIO'!J96</f>
        <v>0</v>
      </c>
      <c r="D15" s="167" t="e">
        <f>'5. % BY PORTFOLIO'!N95</f>
        <v>#DIV/0!</v>
      </c>
      <c r="E15" s="130">
        <f>'5. % BY PORTFOLIO'!J98</f>
        <v>0</v>
      </c>
      <c r="F15" s="123" t="e">
        <f>'5. % BY PORTFOLIO'!N98</f>
        <v>#DIV/0!</v>
      </c>
      <c r="G15" s="128">
        <f>'5. % BY PORTFOLIO'!J102+'5. % BY PORTFOLIO'!J103</f>
        <v>0</v>
      </c>
      <c r="H15" s="125" t="e">
        <f>'5. % BY PORTFOLIO'!N102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PORTFOLIO'!J117+'5. % BY PORTFOLIO'!J118</f>
        <v>0</v>
      </c>
      <c r="D16" s="167" t="e">
        <f>'5. % BY PORTFOLIO'!N117</f>
        <v>#DIV/0!</v>
      </c>
      <c r="E16" s="130">
        <f>'5. % BY PORTFOLIO'!J120</f>
        <v>0</v>
      </c>
      <c r="F16" s="123" t="e">
        <f>'5. % BY PORTFOLIO'!N120</f>
        <v>#DIV/0!</v>
      </c>
      <c r="G16" s="128">
        <f>'5. % BY PORTFOLIO'!J124+'5. % BY PORTFOLIO'!J125</f>
        <v>0</v>
      </c>
      <c r="H16" s="125" t="e">
        <f>'5. % BY PORTFOLIO'!N124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PORTFOLIO'!J139+'5. % BY PORTFOLIO'!J140</f>
        <v>0</v>
      </c>
      <c r="D17" s="167" t="e">
        <f>'5. % BY PORTFOLIO'!N139</f>
        <v>#DIV/0!</v>
      </c>
      <c r="E17" s="130">
        <f>'5. % BY PORTFOLIO'!J142</f>
        <v>0</v>
      </c>
      <c r="F17" s="123" t="e">
        <f>'5. % BY PORTFOLIO'!N142</f>
        <v>#DIV/0!</v>
      </c>
      <c r="G17" s="128">
        <f>'5. % BY PORTFOLIO'!J146+'5. % BY PORTFOLIO'!J147</f>
        <v>0</v>
      </c>
      <c r="H17" s="125" t="e">
        <f>'5. % BY PORTFOLIO'!N146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Chris Ebberley</cp:lastModifiedBy>
  <cp:lastPrinted>2017-03-03T16:00:08Z</cp:lastPrinted>
  <dcterms:created xsi:type="dcterms:W3CDTF">2011-03-30T14:03:44Z</dcterms:created>
  <dcterms:modified xsi:type="dcterms:W3CDTF">2018-08-30T13:28:05Z</dcterms:modified>
</cp:coreProperties>
</file>