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esbc3060\users$\sharon.walker\Climate Change\EV\EV CMT Report\Appendices\"/>
    </mc:Choice>
  </mc:AlternateContent>
  <bookViews>
    <workbookView xWindow="0" yWindow="0" windowWidth="19200" windowHeight="6190" activeTab="1"/>
  </bookViews>
  <sheets>
    <sheet name="East Staffs LEVI Longlist" sheetId="5" r:id="rId1"/>
    <sheet name="East Staffs Internal Shortlist" sheetId="11" r:id="rId2"/>
    <sheet name="Predicted Impact" sheetId="10" r:id="rId3"/>
  </sheets>
  <definedNames>
    <definedName name="_xlnm._FilterDatabase" localSheetId="0" hidden="1">'East Staffs LEVI Longlist'!$A$1:$AS$62</definedName>
    <definedName name="_xlchart.v1.0" hidden="1">'East Staffs Internal Shortlist'!$AI$19</definedName>
    <definedName name="_xlchart.v1.1" hidden="1">'East Staffs Internal Shortlist'!$AI$20:$AI$23</definedName>
    <definedName name="_xlchart.v1.2" hidden="1">'East Staffs Internal Shortlist'!$X$20:$AH$23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1" i="5" l="1"/>
  <c r="AK60" i="5"/>
  <c r="AL60" i="5"/>
  <c r="AM60" i="5"/>
  <c r="AN60" i="5"/>
  <c r="AO60" i="5"/>
  <c r="AP60" i="5"/>
  <c r="AK13" i="5"/>
  <c r="AL13" i="5"/>
  <c r="AM13" i="5"/>
  <c r="AN13" i="5"/>
  <c r="AO13" i="5"/>
  <c r="AP13" i="5"/>
  <c r="AK6" i="5"/>
  <c r="AL6" i="5"/>
  <c r="AM6" i="5"/>
  <c r="AN6" i="5"/>
  <c r="AO6" i="5"/>
  <c r="AP6" i="5"/>
  <c r="AK14" i="5"/>
  <c r="AL14" i="5"/>
  <c r="AM14" i="5"/>
  <c r="AN14" i="5"/>
  <c r="AO14" i="5"/>
  <c r="AP14" i="5"/>
  <c r="AK19" i="5"/>
  <c r="AL19" i="5"/>
  <c r="AM19" i="5"/>
  <c r="AN19" i="5"/>
  <c r="AO19" i="5"/>
  <c r="AP19" i="5"/>
  <c r="AK9" i="5"/>
  <c r="AL9" i="5"/>
  <c r="AM9" i="5"/>
  <c r="AN9" i="5"/>
  <c r="AO9" i="5"/>
  <c r="AP9" i="5"/>
  <c r="AK16" i="5"/>
  <c r="AL16" i="5"/>
  <c r="AM16" i="5"/>
  <c r="AN16" i="5"/>
  <c r="AO16" i="5"/>
  <c r="AP16" i="5"/>
  <c r="AK59" i="5"/>
  <c r="AL59" i="5"/>
  <c r="AM59" i="5"/>
  <c r="AN59" i="5"/>
  <c r="AO59" i="5"/>
  <c r="AP59" i="5"/>
  <c r="AK48" i="5"/>
  <c r="AL48" i="5"/>
  <c r="AM48" i="5"/>
  <c r="AN48" i="5"/>
  <c r="AO48" i="5"/>
  <c r="AP48" i="5"/>
  <c r="AK20" i="5"/>
  <c r="AL20" i="5"/>
  <c r="AM20" i="5"/>
  <c r="AN20" i="5"/>
  <c r="AO20" i="5"/>
  <c r="AP20" i="5"/>
  <c r="AK10" i="5"/>
  <c r="AL10" i="5"/>
  <c r="AM10" i="5"/>
  <c r="AN10" i="5"/>
  <c r="AO10" i="5"/>
  <c r="AP10" i="5"/>
  <c r="AK18" i="5"/>
  <c r="AL18" i="5"/>
  <c r="AM18" i="5"/>
  <c r="AN18" i="5"/>
  <c r="AO18" i="5"/>
  <c r="AP18" i="5"/>
  <c r="AK21" i="5"/>
  <c r="AL21" i="5"/>
  <c r="AM21" i="5"/>
  <c r="AN21" i="5"/>
  <c r="AO21" i="5"/>
  <c r="AP21" i="5"/>
  <c r="AK31" i="5"/>
  <c r="AL31" i="5"/>
  <c r="AM31" i="5"/>
  <c r="AN31" i="5"/>
  <c r="AO31" i="5"/>
  <c r="AP31" i="5"/>
  <c r="AK33" i="5"/>
  <c r="AL33" i="5"/>
  <c r="AM33" i="5"/>
  <c r="AN33" i="5"/>
  <c r="AO33" i="5"/>
  <c r="AP33" i="5"/>
  <c r="AK45" i="5"/>
  <c r="AL45" i="5"/>
  <c r="AM45" i="5"/>
  <c r="AN45" i="5"/>
  <c r="AO45" i="5"/>
  <c r="AP45" i="5"/>
  <c r="AK47" i="5"/>
  <c r="AL47" i="5"/>
  <c r="AM47" i="5"/>
  <c r="AN47" i="5"/>
  <c r="AO47" i="5"/>
  <c r="AP47" i="5"/>
  <c r="AK50" i="5"/>
  <c r="AL50" i="5"/>
  <c r="AM50" i="5"/>
  <c r="AN50" i="5"/>
  <c r="AO50" i="5"/>
  <c r="AP50" i="5"/>
  <c r="AK17" i="5"/>
  <c r="AL17" i="5"/>
  <c r="AM17" i="5"/>
  <c r="AN17" i="5"/>
  <c r="AO17" i="5"/>
  <c r="AP17" i="5"/>
  <c r="AK8" i="5"/>
  <c r="AL8" i="5"/>
  <c r="AM8" i="5"/>
  <c r="AN8" i="5"/>
  <c r="AO8" i="5"/>
  <c r="AP8" i="5"/>
  <c r="AK7" i="5"/>
  <c r="AL7" i="5"/>
  <c r="AM7" i="5"/>
  <c r="AN7" i="5"/>
  <c r="AO7" i="5"/>
  <c r="AP7" i="5"/>
  <c r="AK37" i="5"/>
  <c r="AL37" i="5"/>
  <c r="AM37" i="5"/>
  <c r="AN37" i="5"/>
  <c r="AO37" i="5"/>
  <c r="AP37" i="5"/>
  <c r="AK35" i="5"/>
  <c r="AL35" i="5"/>
  <c r="AM35" i="5"/>
  <c r="AN35" i="5"/>
  <c r="AO35" i="5"/>
  <c r="AP35" i="5"/>
  <c r="AK22" i="5"/>
  <c r="AL22" i="5"/>
  <c r="AM22" i="5"/>
  <c r="AN22" i="5"/>
  <c r="AO22" i="5"/>
  <c r="AP22" i="5"/>
  <c r="AK15" i="5"/>
  <c r="AL15" i="5"/>
  <c r="AM15" i="5"/>
  <c r="AN15" i="5"/>
  <c r="AO15" i="5"/>
  <c r="AP15" i="5"/>
  <c r="AK57" i="5"/>
  <c r="AL57" i="5"/>
  <c r="AM57" i="5"/>
  <c r="AN57" i="5"/>
  <c r="AO57" i="5"/>
  <c r="AP57" i="5"/>
  <c r="AK28" i="5"/>
  <c r="AL28" i="5"/>
  <c r="AM28" i="5"/>
  <c r="AN28" i="5"/>
  <c r="AO28" i="5"/>
  <c r="AP28" i="5"/>
  <c r="AK52" i="5"/>
  <c r="AL52" i="5"/>
  <c r="AM52" i="5"/>
  <c r="AN52" i="5"/>
  <c r="AO52" i="5"/>
  <c r="AP52" i="5"/>
  <c r="AK23" i="5"/>
  <c r="AL23" i="5"/>
  <c r="AM23" i="5"/>
  <c r="AN23" i="5"/>
  <c r="AO23" i="5"/>
  <c r="AP23" i="5"/>
  <c r="AK40" i="5"/>
  <c r="AL40" i="5"/>
  <c r="AM40" i="5"/>
  <c r="AN40" i="5"/>
  <c r="AO40" i="5"/>
  <c r="AP40" i="5"/>
  <c r="AK30" i="5"/>
  <c r="AL30" i="5"/>
  <c r="AM30" i="5"/>
  <c r="AN30" i="5"/>
  <c r="AO30" i="5"/>
  <c r="AP30" i="5"/>
  <c r="AK41" i="5"/>
  <c r="AL41" i="5"/>
  <c r="AM41" i="5"/>
  <c r="AN41" i="5"/>
  <c r="AO41" i="5"/>
  <c r="AP41" i="5"/>
  <c r="AK44" i="5"/>
  <c r="AL44" i="5"/>
  <c r="AM44" i="5"/>
  <c r="AN44" i="5"/>
  <c r="AO44" i="5"/>
  <c r="AP44" i="5"/>
  <c r="AK53" i="5"/>
  <c r="AL53" i="5"/>
  <c r="AM53" i="5"/>
  <c r="AN53" i="5"/>
  <c r="AO53" i="5"/>
  <c r="AP53" i="5"/>
  <c r="AK54" i="5"/>
  <c r="AL54" i="5"/>
  <c r="AM54" i="5"/>
  <c r="AN54" i="5"/>
  <c r="AO54" i="5"/>
  <c r="AP54" i="5"/>
  <c r="AK34" i="5"/>
  <c r="AL34" i="5"/>
  <c r="AM34" i="5"/>
  <c r="AN34" i="5"/>
  <c r="AO34" i="5"/>
  <c r="AP34" i="5"/>
  <c r="AK38" i="5"/>
  <c r="AL38" i="5"/>
  <c r="AM38" i="5"/>
  <c r="AN38" i="5"/>
  <c r="AO38" i="5"/>
  <c r="AP38" i="5"/>
  <c r="AK39" i="5"/>
  <c r="AL39" i="5"/>
  <c r="AM39" i="5"/>
  <c r="AN39" i="5"/>
  <c r="AO39" i="5"/>
  <c r="AP39" i="5"/>
  <c r="AK43" i="5"/>
  <c r="AL43" i="5"/>
  <c r="AM43" i="5"/>
  <c r="AN43" i="5"/>
  <c r="AO43" i="5"/>
  <c r="AP43" i="5"/>
  <c r="AK46" i="5"/>
  <c r="AL46" i="5"/>
  <c r="AM46" i="5"/>
  <c r="AN46" i="5"/>
  <c r="AO46" i="5"/>
  <c r="AP46" i="5"/>
  <c r="AK51" i="5"/>
  <c r="AL51" i="5"/>
  <c r="AM51" i="5"/>
  <c r="AN51" i="5"/>
  <c r="AO51" i="5"/>
  <c r="AP51" i="5"/>
  <c r="AK55" i="5"/>
  <c r="AL55" i="5"/>
  <c r="AM55" i="5"/>
  <c r="AN55" i="5"/>
  <c r="AO55" i="5"/>
  <c r="AP55" i="5"/>
  <c r="AK56" i="5"/>
  <c r="AL56" i="5"/>
  <c r="AM56" i="5"/>
  <c r="AN56" i="5"/>
  <c r="AO56" i="5"/>
  <c r="AP56" i="5"/>
  <c r="AK58" i="5"/>
  <c r="AL58" i="5"/>
  <c r="AM58" i="5"/>
  <c r="AN58" i="5"/>
  <c r="AO58" i="5"/>
  <c r="AP58" i="5"/>
  <c r="AK5" i="5"/>
  <c r="AL5" i="5"/>
  <c r="AM5" i="5"/>
  <c r="AN5" i="5"/>
  <c r="AO5" i="5"/>
  <c r="AP5" i="5"/>
  <c r="AK12" i="5"/>
  <c r="AL12" i="5"/>
  <c r="AM12" i="5"/>
  <c r="AN12" i="5"/>
  <c r="AO12" i="5"/>
  <c r="AP12" i="5"/>
  <c r="AK42" i="5"/>
  <c r="AL42" i="5"/>
  <c r="AM42" i="5"/>
  <c r="AN42" i="5"/>
  <c r="AO42" i="5"/>
  <c r="AP42" i="5"/>
  <c r="AK24" i="5"/>
  <c r="AL24" i="5"/>
  <c r="AM24" i="5"/>
  <c r="AN24" i="5"/>
  <c r="AO24" i="5"/>
  <c r="AP24" i="5"/>
  <c r="AK32" i="5"/>
  <c r="AL32" i="5"/>
  <c r="AM32" i="5"/>
  <c r="AN32" i="5"/>
  <c r="AO32" i="5"/>
  <c r="AP32" i="5"/>
  <c r="AK36" i="5"/>
  <c r="AL36" i="5"/>
  <c r="AM36" i="5"/>
  <c r="AN36" i="5"/>
  <c r="AO36" i="5"/>
  <c r="AP36" i="5"/>
  <c r="AK26" i="5"/>
  <c r="AL26" i="5"/>
  <c r="AM26" i="5"/>
  <c r="AN26" i="5"/>
  <c r="AO26" i="5"/>
  <c r="AP26" i="5"/>
  <c r="AK27" i="5"/>
  <c r="AL27" i="5"/>
  <c r="AM27" i="5"/>
  <c r="AN27" i="5"/>
  <c r="AO27" i="5"/>
  <c r="AP27" i="5"/>
  <c r="AK25" i="5"/>
  <c r="AL25" i="5"/>
  <c r="AM25" i="5"/>
  <c r="AN25" i="5"/>
  <c r="AO25" i="5"/>
  <c r="AP25" i="5"/>
  <c r="AK29" i="5"/>
  <c r="AL29" i="5"/>
  <c r="AM29" i="5"/>
  <c r="AN29" i="5"/>
  <c r="AO29" i="5"/>
  <c r="AP29" i="5"/>
  <c r="AK49" i="5"/>
  <c r="AL49" i="5"/>
  <c r="AM49" i="5"/>
  <c r="AN49" i="5"/>
  <c r="AO49" i="5"/>
  <c r="AP49" i="5"/>
  <c r="AP11" i="5"/>
  <c r="AO11" i="5"/>
  <c r="AN11" i="5"/>
  <c r="AM11" i="5"/>
  <c r="AL11" i="5"/>
  <c r="AK11" i="5"/>
  <c r="H21" i="11"/>
  <c r="M21" i="11"/>
  <c r="M22" i="11" s="1"/>
  <c r="L21" i="11"/>
  <c r="L22" i="11" s="1"/>
  <c r="AQ21" i="5" l="1"/>
  <c r="AR21" i="5" s="1"/>
  <c r="AQ16" i="5"/>
  <c r="AR16" i="5" s="1"/>
  <c r="AQ20" i="5"/>
  <c r="AR20" i="5" s="1"/>
  <c r="AQ34" i="5"/>
  <c r="AR34" i="5" s="1"/>
  <c r="AQ41" i="5"/>
  <c r="AR41" i="5" s="1"/>
  <c r="AQ19" i="5"/>
  <c r="AR19" i="5" s="1"/>
  <c r="AQ9" i="5"/>
  <c r="AR9" i="5" s="1"/>
  <c r="AQ28" i="5"/>
  <c r="AR28" i="5" s="1"/>
  <c r="AQ7" i="5"/>
  <c r="AR7" i="5" s="1"/>
  <c r="AQ25" i="5"/>
  <c r="AR25" i="5" s="1"/>
  <c r="AQ23" i="5"/>
  <c r="AR23" i="5" s="1"/>
  <c r="AQ49" i="5"/>
  <c r="AR49" i="5" s="1"/>
  <c r="AQ5" i="5"/>
  <c r="AR5" i="5" s="1"/>
  <c r="AQ38" i="5"/>
  <c r="AR38" i="5" s="1"/>
  <c r="AQ11" i="5"/>
  <c r="AR11" i="5" s="1"/>
  <c r="AQ32" i="5"/>
  <c r="AR32" i="5" s="1"/>
  <c r="AQ42" i="5"/>
  <c r="AR42" i="5" s="1"/>
  <c r="AQ52" i="5"/>
  <c r="AR52" i="5" s="1"/>
  <c r="AQ17" i="5"/>
  <c r="AR17" i="5" s="1"/>
  <c r="AQ13" i="5"/>
  <c r="AR13" i="5" s="1"/>
  <c r="AQ51" i="5"/>
  <c r="AR51" i="5" s="1"/>
  <c r="AQ43" i="5"/>
  <c r="AR43" i="5" s="1"/>
  <c r="AQ22" i="5"/>
  <c r="AR22" i="5" s="1"/>
  <c r="AQ8" i="5"/>
  <c r="AR8" i="5" s="1"/>
  <c r="AQ10" i="5"/>
  <c r="AR10" i="5" s="1"/>
  <c r="AQ60" i="5"/>
  <c r="AR60" i="5" s="1"/>
  <c r="AQ29" i="5"/>
  <c r="AR29" i="5" s="1"/>
  <c r="AQ44" i="5"/>
  <c r="AR44" i="5" s="1"/>
  <c r="AQ45" i="5"/>
  <c r="AR45" i="5" s="1"/>
  <c r="AQ18" i="5"/>
  <c r="AR18" i="5" s="1"/>
  <c r="AQ6" i="5"/>
  <c r="AR6" i="5" s="1"/>
  <c r="AQ55" i="5"/>
  <c r="AR55" i="5" s="1"/>
  <c r="AQ39" i="5"/>
  <c r="AR39" i="5" s="1"/>
  <c r="AQ15" i="5"/>
  <c r="AR15" i="5" s="1"/>
  <c r="AQ59" i="5"/>
  <c r="AR59" i="5" s="1"/>
  <c r="AQ14" i="5"/>
  <c r="AR14" i="5" s="1"/>
  <c r="AQ12" i="5"/>
  <c r="AR12" i="5" s="1"/>
  <c r="AQ26" i="5"/>
  <c r="AR26" i="5" s="1"/>
  <c r="AQ53" i="5"/>
  <c r="AR53" i="5" s="1"/>
  <c r="AQ30" i="5"/>
  <c r="AR30" i="5" s="1"/>
  <c r="AQ40" i="5"/>
  <c r="AR40" i="5" s="1"/>
  <c r="AQ47" i="5"/>
  <c r="AR47" i="5" s="1"/>
  <c r="AQ36" i="5"/>
  <c r="AR36" i="5" s="1"/>
  <c r="AQ27" i="5"/>
  <c r="AR27" i="5" s="1"/>
  <c r="AQ24" i="5"/>
  <c r="AR24" i="5" s="1"/>
  <c r="AQ56" i="5"/>
  <c r="AR56" i="5" s="1"/>
  <c r="AQ57" i="5"/>
  <c r="AR57" i="5" s="1"/>
  <c r="AQ35" i="5"/>
  <c r="AR35" i="5" s="1"/>
  <c r="AQ37" i="5"/>
  <c r="AR37" i="5" s="1"/>
  <c r="AQ48" i="5"/>
  <c r="AR48" i="5" s="1"/>
  <c r="AQ58" i="5"/>
  <c r="AR58" i="5" s="1"/>
  <c r="AQ46" i="5"/>
  <c r="AR46" i="5" s="1"/>
  <c r="AQ54" i="5"/>
  <c r="AR54" i="5" s="1"/>
  <c r="AQ50" i="5"/>
  <c r="AR50" i="5" s="1"/>
  <c r="AQ33" i="5"/>
  <c r="AR33" i="5" s="1"/>
  <c r="AQ31" i="5"/>
  <c r="AR31" i="5" s="1"/>
  <c r="S16" i="11"/>
  <c r="S14" i="11"/>
  <c r="S7" i="11"/>
  <c r="S6" i="11"/>
  <c r="AS33" i="5" l="1"/>
  <c r="AS55" i="5"/>
  <c r="AS50" i="5"/>
  <c r="AS44" i="5"/>
  <c r="AS17" i="5"/>
  <c r="AS47" i="5"/>
  <c r="AS57" i="5"/>
  <c r="AS53" i="5"/>
  <c r="AS15" i="5"/>
  <c r="AS22" i="5"/>
  <c r="AS56" i="5"/>
  <c r="AS26" i="5"/>
  <c r="AS18" i="5"/>
  <c r="AS43" i="5"/>
  <c r="AS24" i="5"/>
  <c r="AS45" i="5"/>
  <c r="AS51" i="5"/>
  <c r="AS27" i="5"/>
  <c r="AS34" i="5"/>
  <c r="AS42" i="5"/>
  <c r="AS35" i="5"/>
  <c r="AS49" i="5"/>
  <c r="AS37" i="5"/>
  <c r="AS40" i="5"/>
  <c r="AS7" i="5"/>
  <c r="AS30" i="5"/>
  <c r="AS48" i="5"/>
  <c r="AS29" i="5"/>
  <c r="AS16" i="5"/>
  <c r="AS23" i="5"/>
  <c r="AS5" i="5"/>
  <c r="AS31" i="5"/>
  <c r="AS36" i="5"/>
  <c r="AS46" i="5"/>
  <c r="AS25" i="5"/>
  <c r="AS10" i="5"/>
  <c r="AS6" i="5"/>
  <c r="AS60" i="5"/>
  <c r="AS54" i="5"/>
  <c r="AS12" i="5"/>
  <c r="AS8" i="5"/>
  <c r="AS38" i="5"/>
  <c r="AS19" i="5"/>
  <c r="AS52" i="5"/>
  <c r="AS11" i="5"/>
  <c r="AS21" i="5"/>
  <c r="AS58" i="5"/>
  <c r="AS32" i="5"/>
  <c r="AS9" i="5"/>
  <c r="AS14" i="5"/>
  <c r="AS59" i="5"/>
  <c r="AS20" i="5"/>
  <c r="AS28" i="5"/>
  <c r="AS39" i="5"/>
  <c r="AS41" i="5"/>
  <c r="AS13" i="5"/>
  <c r="S52" i="5"/>
  <c r="S36" i="5"/>
  <c r="S34" i="5"/>
  <c r="S33" i="5"/>
  <c r="S32" i="5"/>
  <c r="S21" i="5"/>
  <c r="S20" i="5"/>
  <c r="S18" i="5"/>
  <c r="S13" i="5"/>
  <c r="S6" i="5"/>
  <c r="S5" i="5"/>
  <c r="D11" i="10" l="1"/>
  <c r="D15" i="10"/>
  <c r="D14" i="10"/>
  <c r="D12" i="10"/>
  <c r="D17" i="10" l="1"/>
</calcChain>
</file>

<file path=xl/sharedStrings.xml><?xml version="1.0" encoding="utf-8"?>
<sst xmlns="http://schemas.openxmlformats.org/spreadsheetml/2006/main" count="2262" uniqueCount="436">
  <si>
    <t>Name</t>
  </si>
  <si>
    <t>Postcode</t>
  </si>
  <si>
    <t>Free or pay</t>
  </si>
  <si>
    <t>DE14 1AH</t>
  </si>
  <si>
    <t>DE14 1BU</t>
  </si>
  <si>
    <t>DE14 3RZ</t>
  </si>
  <si>
    <t>DE14 1HA</t>
  </si>
  <si>
    <t>Meadowside Leisure Centre</t>
  </si>
  <si>
    <t>ST14 8TH</t>
  </si>
  <si>
    <t>1 x  43kW 63A  Type 2 Mennekes 
1 x  50kW 125A  JEVS (CHAdeMO)
1 x  50kW 125A  CCS (Combo)</t>
  </si>
  <si>
    <t>Uttoxeter Leisure Centre</t>
  </si>
  <si>
    <t>ST14 7QL</t>
  </si>
  <si>
    <t>ST14 7JY</t>
  </si>
  <si>
    <t>Current Chargepoints on site</t>
  </si>
  <si>
    <t># of Parking Spaces</t>
  </si>
  <si>
    <t>DE14 1DE</t>
  </si>
  <si>
    <t>Cooper Square Car Park</t>
  </si>
  <si>
    <t>Pay between 8am - 3pm</t>
  </si>
  <si>
    <t>Yes</t>
  </si>
  <si>
    <t>2 x 22kw dual charge points
1 x 50kW charge points</t>
  </si>
  <si>
    <t>EV charging already in place</t>
  </si>
  <si>
    <t>ESBC Car Park</t>
  </si>
  <si>
    <t>ES_CP001</t>
  </si>
  <si>
    <t>Burton Place Car Park</t>
  </si>
  <si>
    <t>None</t>
  </si>
  <si>
    <t>ES_CP002</t>
  </si>
  <si>
    <t>Burton Library Car Park</t>
  </si>
  <si>
    <t>Pay between 8am - 8pm</t>
  </si>
  <si>
    <t>ES_CP003</t>
  </si>
  <si>
    <t>DE14 3RR</t>
  </si>
  <si>
    <t>Fleet Street Car Park</t>
  </si>
  <si>
    <t>ES_CP004</t>
  </si>
  <si>
    <t>DE14 1LL</t>
  </si>
  <si>
    <t>Currently closed &amp; awaiting regeneration - need more info</t>
  </si>
  <si>
    <t>ES_CP005</t>
  </si>
  <si>
    <t>Market Place Car Park</t>
  </si>
  <si>
    <t>ES_CP006</t>
  </si>
  <si>
    <t>ST14 8AG</t>
  </si>
  <si>
    <t>The Maltings Car Park</t>
  </si>
  <si>
    <t>Earmarked for regeneration</t>
  </si>
  <si>
    <t>ES_CP007</t>
  </si>
  <si>
    <t>Trinity Road Car Park</t>
  </si>
  <si>
    <t>Pay between 8am - 6pm</t>
  </si>
  <si>
    <t>ES_CP008</t>
  </si>
  <si>
    <t>Fairfield Road Car Park</t>
  </si>
  <si>
    <t>Free Parking</t>
  </si>
  <si>
    <t>ES_CP009</t>
  </si>
  <si>
    <t>DE13 9NE</t>
  </si>
  <si>
    <t>Duke Street Car Park</t>
  </si>
  <si>
    <t>ES_CP010</t>
  </si>
  <si>
    <t>DE13 9HA</t>
  </si>
  <si>
    <t>Cornmill Lane Car Park</t>
  </si>
  <si>
    <t>ES_CP011</t>
  </si>
  <si>
    <t>DE13 8AF</t>
  </si>
  <si>
    <t>Crowberry Lane Car Park</t>
  </si>
  <si>
    <t>ES_CP012</t>
  </si>
  <si>
    <t>Bond Street Car Park</t>
  </si>
  <si>
    <t>Pay Saturday &amp; Sunday only/Permit holders Monday - Friday)</t>
  </si>
  <si>
    <t>ES_CP013</t>
  </si>
  <si>
    <t>DE14 2EB</t>
  </si>
  <si>
    <t>In front of Burton Town Hall</t>
  </si>
  <si>
    <t>ES_CP014</t>
  </si>
  <si>
    <t>Leisure Centre</t>
  </si>
  <si>
    <t>ES_LC001</t>
  </si>
  <si>
    <t>ES_LC002</t>
  </si>
  <si>
    <t>DE14 2BB</t>
  </si>
  <si>
    <t>Shobnall Leisure Complex</t>
  </si>
  <si>
    <t>ES_LC003</t>
  </si>
  <si>
    <t>DE15 9LQ</t>
  </si>
  <si>
    <t>Waterside Community Centre</t>
  </si>
  <si>
    <t>No - gated</t>
  </si>
  <si>
    <t>Community Centre</t>
  </si>
  <si>
    <t>ES_CC001</t>
  </si>
  <si>
    <t>DE13 0GQ</t>
  </si>
  <si>
    <t xml:space="preserve">Carver Road Community Centre </t>
  </si>
  <si>
    <t>ES_CC002</t>
  </si>
  <si>
    <t>DE14 3LW</t>
  </si>
  <si>
    <t>Queen Street Community Centre</t>
  </si>
  <si>
    <t>ES_CC003</t>
  </si>
  <si>
    <t>ST14 7DP</t>
  </si>
  <si>
    <t>Uttoxeter Heath Community</t>
  </si>
  <si>
    <t>ES_CC004</t>
  </si>
  <si>
    <t>DE13 0RQ</t>
  </si>
  <si>
    <t>Horninglow Learning Centre/Burton Amateur Boxing Club</t>
  </si>
  <si>
    <t>ES_CC005</t>
  </si>
  <si>
    <t>ST14 7PF</t>
  </si>
  <si>
    <t>Bramshall Road Park</t>
  </si>
  <si>
    <t>Open Space - Park</t>
  </si>
  <si>
    <t>ES_OS001</t>
  </si>
  <si>
    <t>ST14 7BW</t>
  </si>
  <si>
    <t>Pennycroft Community Park</t>
  </si>
  <si>
    <t>ES_OS002</t>
  </si>
  <si>
    <t>DE14 3HD</t>
  </si>
  <si>
    <t>Branston Water Park</t>
  </si>
  <si>
    <t>ES_OS003</t>
  </si>
  <si>
    <t>DE15 9AF</t>
  </si>
  <si>
    <t>Stapenhill Gardens</t>
  </si>
  <si>
    <t>ES_OS004</t>
  </si>
  <si>
    <t>DE15 9AP</t>
  </si>
  <si>
    <t>ES_OS005</t>
  </si>
  <si>
    <t>DE15 9HF</t>
  </si>
  <si>
    <t>Open Space - Recreation Ground</t>
  </si>
  <si>
    <t>ES_OS006</t>
  </si>
  <si>
    <t>DE13 8LS</t>
  </si>
  <si>
    <t>Oak Road Park</t>
  </si>
  <si>
    <t>ES_OS007</t>
  </si>
  <si>
    <t>DE15 0TU</t>
  </si>
  <si>
    <t>Newton Road Recreation Ground</t>
  </si>
  <si>
    <t>ES_OS008</t>
  </si>
  <si>
    <t>DE15 9NR</t>
  </si>
  <si>
    <t>Edgehill Community Park &amp; Recreation Ground</t>
  </si>
  <si>
    <t>ES_OS009</t>
  </si>
  <si>
    <t>DE13 0LN</t>
  </si>
  <si>
    <t>Horninglow Community Park</t>
  </si>
  <si>
    <t>Car park is temporarily closed - need more info</t>
  </si>
  <si>
    <t>ES_OS010</t>
  </si>
  <si>
    <t>AIP Ref</t>
  </si>
  <si>
    <t>No of Households within catchment</t>
  </si>
  <si>
    <t xml:space="preserve">Abbots Bromley Parish </t>
  </si>
  <si>
    <t>Abbots Bromley Village Hall</t>
  </si>
  <si>
    <t>WS15 3DB</t>
  </si>
  <si>
    <t>Unknown</t>
  </si>
  <si>
    <t>Village Hall</t>
  </si>
  <si>
    <t>No</t>
  </si>
  <si>
    <t>ES_PC001</t>
  </si>
  <si>
    <t xml:space="preserve">Anslow Parish </t>
  </si>
  <si>
    <t>Anslow Village Hall</t>
  </si>
  <si>
    <t>DE13 9QE</t>
  </si>
  <si>
    <t>ES_PC002</t>
  </si>
  <si>
    <t xml:space="preserve">Blithfield Parish </t>
  </si>
  <si>
    <t>Admaston Village Hall</t>
  </si>
  <si>
    <t>WS15</t>
  </si>
  <si>
    <t>ES_PC003</t>
  </si>
  <si>
    <t xml:space="preserve">Branston Parish </t>
  </si>
  <si>
    <t>Clays Lane Park Pavilion</t>
  </si>
  <si>
    <t>DE14 3HU</t>
  </si>
  <si>
    <t>Sports Pavilion</t>
  </si>
  <si>
    <t>ES_PC004</t>
  </si>
  <si>
    <t xml:space="preserve">Denstone Parish </t>
  </si>
  <si>
    <t>Denstone Village Hall</t>
  </si>
  <si>
    <t>ST14 5HR</t>
  </si>
  <si>
    <t>ES_PC005</t>
  </si>
  <si>
    <t xml:space="preserve">Draycott in the Clay Parish </t>
  </si>
  <si>
    <t>Draycott in the Clay Village Hall</t>
  </si>
  <si>
    <t>DE6 5BY</t>
  </si>
  <si>
    <t>ES_PC006</t>
  </si>
  <si>
    <t xml:space="preserve">Ellastone Parish </t>
  </si>
  <si>
    <t>Ellastone Parish Hall</t>
  </si>
  <si>
    <t>DE6 2HB</t>
  </si>
  <si>
    <t>Parish Hall</t>
  </si>
  <si>
    <t>ES_PC007</t>
  </si>
  <si>
    <t xml:space="preserve">Hanbury Parish </t>
  </si>
  <si>
    <t>Hanbury Memorial Hall</t>
  </si>
  <si>
    <t>DE13 8TJ</t>
  </si>
  <si>
    <t>Memorial Hall</t>
  </si>
  <si>
    <t>ES_PC008</t>
  </si>
  <si>
    <t xml:space="preserve">Kingstone Parish </t>
  </si>
  <si>
    <t>Kingstone Village Hall</t>
  </si>
  <si>
    <t>ST14 8QG</t>
  </si>
  <si>
    <t>ES_PC009</t>
  </si>
  <si>
    <t xml:space="preserve">Leigh Parish </t>
  </si>
  <si>
    <t>Leigh Village Hall</t>
  </si>
  <si>
    <t>ST10 4SR</t>
  </si>
  <si>
    <t>ES_PC010</t>
  </si>
  <si>
    <t xml:space="preserve">Marchington Parish </t>
  </si>
  <si>
    <t>Marchington Village Hall</t>
  </si>
  <si>
    <t>ST14 8LF</t>
  </si>
  <si>
    <t>ES_PC011</t>
  </si>
  <si>
    <t xml:space="preserve">Mayfield Parish </t>
  </si>
  <si>
    <t>Mayfield Memorial Hall</t>
  </si>
  <si>
    <t>DE6 2LD</t>
  </si>
  <si>
    <t>ES_PC012</t>
  </si>
  <si>
    <t xml:space="preserve">Outwoods Parish </t>
  </si>
  <si>
    <t>Rough Hayes Community Centre</t>
  </si>
  <si>
    <t>DE13 9PX</t>
  </si>
  <si>
    <t>ES_PC013</t>
  </si>
  <si>
    <t xml:space="preserve">Rocester Parish </t>
  </si>
  <si>
    <t>Rocester Village Hall</t>
  </si>
  <si>
    <t>ST14 5JU</t>
  </si>
  <si>
    <t>ES_PC014</t>
  </si>
  <si>
    <t xml:space="preserve">Rolleston on Dove Parish </t>
  </si>
  <si>
    <t>Rolleston Cricket Club</t>
  </si>
  <si>
    <t>DE13 9AU</t>
  </si>
  <si>
    <t>ES_PC015</t>
  </si>
  <si>
    <t xml:space="preserve">Shobnall Parish </t>
  </si>
  <si>
    <t>Shobnall Community Centre</t>
  </si>
  <si>
    <t>DE14 2BD</t>
  </si>
  <si>
    <t>ES_PC016</t>
  </si>
  <si>
    <t xml:space="preserve">Stanton Parish </t>
  </si>
  <si>
    <t>Stanton Village Hall</t>
  </si>
  <si>
    <t>DE15 9TJ</t>
  </si>
  <si>
    <t>ES_PC017</t>
  </si>
  <si>
    <t xml:space="preserve">Stretton Parish </t>
  </si>
  <si>
    <t>Priory Centre</t>
  </si>
  <si>
    <t>DE13 0HF</t>
  </si>
  <si>
    <t>ES_PC018</t>
  </si>
  <si>
    <t>Tatenhill Memorial &amp; Thanksgiving Hall</t>
  </si>
  <si>
    <t>DE13 9SD</t>
  </si>
  <si>
    <t>ES_PC019</t>
  </si>
  <si>
    <t>Rangemore Playing Fields</t>
  </si>
  <si>
    <t>Playing Fields</t>
  </si>
  <si>
    <t>ES_PC020</t>
  </si>
  <si>
    <t xml:space="preserve">Uttoxeter Rural Parish </t>
  </si>
  <si>
    <t>Bramshall and Loxley Parish Hall</t>
  </si>
  <si>
    <t>ST14 5DE</t>
  </si>
  <si>
    <t>ES_PC021</t>
  </si>
  <si>
    <t>Stramshall Village Hall</t>
  </si>
  <si>
    <t>ST14 5DL</t>
  </si>
  <si>
    <t>ES_PC022</t>
  </si>
  <si>
    <t xml:space="preserve">Winshill Parish </t>
  </si>
  <si>
    <t>Winshill Neighbourhood Resource Centre</t>
  </si>
  <si>
    <t>DE15 0HD</t>
  </si>
  <si>
    <t>ES_PC023</t>
  </si>
  <si>
    <t xml:space="preserve">Yoxall Parish </t>
  </si>
  <si>
    <t>Weaverslake Sports Ground</t>
  </si>
  <si>
    <t>DE13 8NB</t>
  </si>
  <si>
    <t>ES_PC024</t>
  </si>
  <si>
    <t>Appendix 1: East Staffs LEVI Longlist (Sept 2023)</t>
  </si>
  <si>
    <t>Council or Parish</t>
  </si>
  <si>
    <t>ESBC</t>
  </si>
  <si>
    <t xml:space="preserve">Tatenhill &amp; Rangemore Parish </t>
  </si>
  <si>
    <t>No (Summer 08:00-21:00/Winter 08:00-16:30)</t>
  </si>
  <si>
    <t>Potential # of households without off-street parking within catchment:</t>
  </si>
  <si>
    <t>Source:</t>
  </si>
  <si>
    <t>Total East Staffordshire population:</t>
  </si>
  <si>
    <t>Total number of households:</t>
  </si>
  <si>
    <t>Total domestic charger grants:</t>
  </si>
  <si>
    <t>Total public charger grants:</t>
  </si>
  <si>
    <t>Total public charging sites:</t>
  </si>
  <si>
    <t>Charging sites per 1000 on street households:</t>
  </si>
  <si>
    <t>On-Street households currently within 3 min walking distance of a charging site (in catchment):</t>
  </si>
  <si>
    <t>Households with access to off-street parking:</t>
  </si>
  <si>
    <t>Households with NO access to off-street parking:</t>
  </si>
  <si>
    <t>On-Street households NOT in catchment:</t>
  </si>
  <si>
    <t>Compiled using data from On Street Charging (acceleratedinsightplatform.com)</t>
  </si>
  <si>
    <t>Appendix 1: East Staffs LEVI Longlist Predicted Impact Summary (Sept 2023)</t>
  </si>
  <si>
    <t>Percentage of households in 3 minute walking distance of the 58 ESBC longlist proposed sites</t>
  </si>
  <si>
    <t>DE141BN</t>
  </si>
  <si>
    <t>Gap between supply and demand</t>
  </si>
  <si>
    <t>High</t>
  </si>
  <si>
    <t>DE141BN, yellow, DE141BN - High Demand High Supply High High</t>
  </si>
  <si>
    <t>SK2483422995</t>
  </si>
  <si>
    <t>DE141BF</t>
  </si>
  <si>
    <t>DE141BF, yellow, DE141BF - High Demand High Supply High Medium</t>
  </si>
  <si>
    <t>SK2488923046</t>
  </si>
  <si>
    <t>NONE</t>
  </si>
  <si>
    <t>ST147LB</t>
  </si>
  <si>
    <t>EquityConsiderations</t>
  </si>
  <si>
    <t>Medium</t>
  </si>
  <si>
    <t>ST147LB, green, ST147LB - High Demand Medium Supply Medium Medium</t>
  </si>
  <si>
    <t>SK0876633570</t>
  </si>
  <si>
    <t>DE142EF</t>
  </si>
  <si>
    <t>DE142EF, yellow, DE142EF - High Demand Medium Supply Medium Medium</t>
  </si>
  <si>
    <t>SK2392323507</t>
  </si>
  <si>
    <t>ST147QN</t>
  </si>
  <si>
    <t>ST147QN, green, ST147QN - High Demand Medium Supply Medium Medium</t>
  </si>
  <si>
    <t>SK0878733326</t>
  </si>
  <si>
    <t>DE142JS</t>
  </si>
  <si>
    <t>DE142JS, green, DE142JS - High Demand Medium Supply Medium Medium</t>
  </si>
  <si>
    <t>SK2351723595</t>
  </si>
  <si>
    <t>DE139TN, green, DE139TN - High Demand Medium Supply Medium Medium</t>
  </si>
  <si>
    <t>SK2236523758</t>
  </si>
  <si>
    <t>DE159LB</t>
  </si>
  <si>
    <t>DE159LB, yellow, DE159LB - High Demand Medium Supply Medium Medium</t>
  </si>
  <si>
    <t>SK2532121405</t>
  </si>
  <si>
    <t>DE130SD</t>
  </si>
  <si>
    <t>DE130SD, yellow, DE130SD - High Demand Medium Supply Medium Medium</t>
  </si>
  <si>
    <t>SK2407724657</t>
  </si>
  <si>
    <t>DE143PZ</t>
  </si>
  <si>
    <t>DE143PZ, yellow, DE143PZ - High Demand High Supply Medium Medium</t>
  </si>
  <si>
    <t>SK2393622384</t>
  </si>
  <si>
    <t>DE130GQ</t>
  </si>
  <si>
    <t>DE130GQ, yellow, DE130GQ - High Demand Medium Supply Medium Medium</t>
  </si>
  <si>
    <t>SK2403024588</t>
  </si>
  <si>
    <t>WSP_Postcode_NoSpaces_2</t>
  </si>
  <si>
    <t>WSP_Local Authority</t>
  </si>
  <si>
    <t>WSP_Region</t>
  </si>
  <si>
    <t>WSP_X</t>
  </si>
  <si>
    <t>WSP_Y</t>
  </si>
  <si>
    <t>WSP_Combined xy</t>
  </si>
  <si>
    <t>WSP_IMD Decile</t>
  </si>
  <si>
    <t>WSP_Chief Reason for Selection</t>
  </si>
  <si>
    <t>WSP_Demand</t>
  </si>
  <si>
    <t>WSP_Supply</t>
  </si>
  <si>
    <t>WSP_Onstreet Reliance</t>
  </si>
  <si>
    <t>WSP_Combine key</t>
  </si>
  <si>
    <t>WSP_x</t>
  </si>
  <si>
    <t>WSP_long</t>
  </si>
  <si>
    <t>WSP_y</t>
  </si>
  <si>
    <t>WSP_Grid</t>
  </si>
  <si>
    <t>WSP_lat</t>
  </si>
  <si>
    <t>C103</t>
  </si>
  <si>
    <t>Car park</t>
  </si>
  <si>
    <t>Extensive Capacity Available</t>
  </si>
  <si>
    <t>East Staffordshire</t>
  </si>
  <si>
    <t>C020</t>
  </si>
  <si>
    <t>C023</t>
  </si>
  <si>
    <t>Some Capacity Available</t>
  </si>
  <si>
    <t>C024</t>
  </si>
  <si>
    <t>C104</t>
  </si>
  <si>
    <t>C083</t>
  </si>
  <si>
    <t>C084</t>
  </si>
  <si>
    <t>C022</t>
  </si>
  <si>
    <t>P655</t>
  </si>
  <si>
    <t>On-street</t>
  </si>
  <si>
    <t>P681</t>
  </si>
  <si>
    <t>Capacity Available</t>
  </si>
  <si>
    <t>P022</t>
  </si>
  <si>
    <t>C082</t>
  </si>
  <si>
    <t>P413</t>
  </si>
  <si>
    <t>P690</t>
  </si>
  <si>
    <t>P110</t>
  </si>
  <si>
    <t>P013</t>
  </si>
  <si>
    <t>P477</t>
  </si>
  <si>
    <t>P465</t>
  </si>
  <si>
    <t>P217</t>
  </si>
  <si>
    <t>P599</t>
  </si>
  <si>
    <t>P031</t>
  </si>
  <si>
    <t>P451</t>
  </si>
  <si>
    <t>Branston Village Hall</t>
  </si>
  <si>
    <t>P766</t>
  </si>
  <si>
    <t>P386</t>
  </si>
  <si>
    <t>P463</t>
  </si>
  <si>
    <t>P420</t>
  </si>
  <si>
    <t>P756</t>
  </si>
  <si>
    <t>Local authority</t>
  </si>
  <si>
    <t>Address</t>
  </si>
  <si>
    <t>Bagot St, Abbots Bromley, Staffordshire</t>
  </si>
  <si>
    <t>Main Road, Anslow, Burton upon Trent</t>
  </si>
  <si>
    <t>School Ln, Rugeley</t>
  </si>
  <si>
    <t>Clays Lane, Burton upon Trent</t>
  </si>
  <si>
    <t>College Road, Denstone, Staffordshire</t>
  </si>
  <si>
    <t>New Row, Draycott in the Clay, Staffordshire</t>
  </si>
  <si>
    <t>Church Ln, Ellastone, Ashbourne</t>
  </si>
  <si>
    <t>Anslow Road, Hanbury, Staffordshire</t>
  </si>
  <si>
    <t>Uttoxter Road, Kingstone, Staffordshire</t>
  </si>
  <si>
    <t>School lane, Church Leigh, Staffordshire</t>
  </si>
  <si>
    <t>The Square, Marchington, Uttoxeter</t>
  </si>
  <si>
    <t>Conygree Ln, Mayfield, Ashbourne</t>
  </si>
  <si>
    <t>Henhurst Hill, Branston, Burton-on-Trent</t>
  </si>
  <si>
    <t>High Street, Rocester, Uttoxeter</t>
  </si>
  <si>
    <t>Dovecliff Rd, Rolleston-on-Dove, Burton-on-Trent</t>
  </si>
  <si>
    <t>199 Shobnall Rd, Burton-on-Trent</t>
  </si>
  <si>
    <t>Stanton Village Hall, Woodland Rd, Stanton, Burton upon Trent</t>
  </si>
  <si>
    <t>Church Rd, Burton-on-Trent</t>
  </si>
  <si>
    <t>Main St, Tatenhill, Burton-on-Trent</t>
  </si>
  <si>
    <t>Tatenhill Lane, Rangemore, Burton-on-Trent, Staffordshire</t>
  </si>
  <si>
    <t>Church Croft, Bramshall, Uttoxeter</t>
  </si>
  <si>
    <t>Vicarage Dr, Stramshall, Uttoxeter</t>
  </si>
  <si>
    <t>Canterbury Rd, Burton upon Trent, Burton-on-Trent</t>
  </si>
  <si>
    <t>Hadley Street, Yoxall, Burton-on-Trent</t>
  </si>
  <si>
    <t>Market Place, Burton Upon Trent</t>
  </si>
  <si>
    <t>Cornmill Lane, Tutbury, Burton upon Trent</t>
  </si>
  <si>
    <t>Bond Street, Burton upon Trent, DE14 3RZ</t>
  </si>
  <si>
    <t>Union Street, Burton upon Trent</t>
  </si>
  <si>
    <t>Worthington Way, Burton upon Trent</t>
  </si>
  <si>
    <t>Library Drive, Off High Street, Burton upon Trent</t>
  </si>
  <si>
    <t>Fleet Street, Burton upon Trent</t>
  </si>
  <si>
    <t>High Street, Burton upon Trent (former Bargates)</t>
  </si>
  <si>
    <t>Church Street, Uttoxeter</t>
  </si>
  <si>
    <t>Trinity Road, Uttoxeter</t>
  </si>
  <si>
    <t>Fairfield Road, Uttoxeter</t>
  </si>
  <si>
    <t>Bramshall Road, Uttoxeter</t>
  </si>
  <si>
    <t>Duke Street, Tutbury, Burton upon Trent</t>
  </si>
  <si>
    <t>Crowberry Lane, Barton under Needwood</t>
  </si>
  <si>
    <t>King Edward Place, Burton upon Trent</t>
  </si>
  <si>
    <t>Meadowside Drive, Burton upon Trent</t>
  </si>
  <si>
    <t xml:space="preserve">Oldfields Road, Uttoxeter </t>
  </si>
  <si>
    <t>Shobnall Road, Burton-upon-Trent</t>
  </si>
  <si>
    <t>55 Heath Road, Burton upon Trent</t>
  </si>
  <si>
    <t>Carver Road, Burton upon Trent</t>
  </si>
  <si>
    <t>Queen Street, Burton upon Trent</t>
  </si>
  <si>
    <t>Holly Road, Uttoxeter</t>
  </si>
  <si>
    <t>Bradmore Road, Burton upon Trent</t>
  </si>
  <si>
    <t>Pennycroft Lane, Uttoxeter</t>
  </si>
  <si>
    <t>Lichfield Road (A38), Branston, Burton upon Trent</t>
  </si>
  <si>
    <t>The Hollows on Stapenhill Road, Burton upon Trent</t>
  </si>
  <si>
    <t>Jerrams Lane, Off Main St, Burton Upon Trent, Staffordshire</t>
  </si>
  <si>
    <t>The Dingle off Ferry Street </t>
  </si>
  <si>
    <t>Oak Road, Barton-under-Needwood, Burton-on-Trent</t>
  </si>
  <si>
    <t>Newton Road, Burton upon Trent, Burton-on-Trent DE15 0TU</t>
  </si>
  <si>
    <t>Sycamore Road, Burton Upon Trent, Staffordshire,</t>
  </si>
  <si>
    <t>St Lukes Road, Burton Upon Trent</t>
  </si>
  <si>
    <t>Is the site publicly accessible 24/7?</t>
  </si>
  <si>
    <t>EST_ID</t>
  </si>
  <si>
    <t>EST_Y</t>
  </si>
  <si>
    <t>EST_X</t>
  </si>
  <si>
    <t>EST_Type</t>
  </si>
  <si>
    <t>NO DATA</t>
  </si>
  <si>
    <t>Midlands Connect</t>
  </si>
  <si>
    <t>Site location: Name, address, postcode</t>
  </si>
  <si>
    <t>Is the car park: Free/Pay/Permit information</t>
  </si>
  <si>
    <t>Detail any current chargepoints on site where applicable</t>
  </si>
  <si>
    <t>Important to quickly understand size and estimate # of chargepoints to consider</t>
  </si>
  <si>
    <t xml:space="preserve">For example, agreements to be renewed, plans to be sold, regenerated, different chargepoint projects, or any other </t>
  </si>
  <si>
    <t>Any future plans in pipeline?</t>
  </si>
  <si>
    <t>For example, town, playing fields, parish, leisure centre etc</t>
  </si>
  <si>
    <t>Car Park Type</t>
  </si>
  <si>
    <t>Site reference assigned through AIP software</t>
  </si>
  <si>
    <r>
      <t xml:space="preserve">Midlands Connect &amp; WSP Data: </t>
    </r>
    <r>
      <rPr>
        <sz val="12"/>
        <rFont val="Arial"/>
        <family val="2"/>
      </rPr>
      <t xml:space="preserve">Provides useful information for assessing which areas have the highest demand for EVCPs, high numbers of projected EVCPs and where there are equity considerations to take into account through analysis of the socioeconomic situation near the sites </t>
    </r>
  </si>
  <si>
    <r>
      <t xml:space="preserve">Energy Saving Trust (EST) Data: </t>
    </r>
    <r>
      <rPr>
        <sz val="12"/>
        <rFont val="Arial"/>
        <family val="2"/>
      </rPr>
      <t>Provides and overview of grid capacity around the sites</t>
    </r>
  </si>
  <si>
    <t>Council is the tenant. We would need to consult with our landlord.</t>
  </si>
  <si>
    <t>Council is the landlord. We would need to consult with our tenants.</t>
  </si>
  <si>
    <t>Who is responsible for the land?</t>
  </si>
  <si>
    <t>EST_GridCapacity</t>
  </si>
  <si>
    <r>
      <t xml:space="preserve">ESBC Data: </t>
    </r>
    <r>
      <rPr>
        <sz val="12"/>
        <rFont val="Arial"/>
        <family val="2"/>
      </rPr>
      <t>Information compiled via cross-referencing internal ESBC car park reports, ESBC’s assets register and internet-based research for each of the parish/town councils.</t>
    </r>
  </si>
  <si>
    <t>Field Dynamics AIP software</t>
  </si>
  <si>
    <t>Using AIP to calculate the potential # of households within 3 minutes walking distance of the site.</t>
  </si>
  <si>
    <t>Scoring</t>
  </si>
  <si>
    <t>0 if less than 10
1 If greater than 10 
2 If &gt; than 20
3 If &gt; than 30
4 If &gt; than 40
5 If &gt; than 50</t>
  </si>
  <si>
    <t>10 Extensive Capacity Available
5 Capacity Available
0 Some Capacity Available</t>
  </si>
  <si>
    <t>Score</t>
  </si>
  <si>
    <t>Rank</t>
  </si>
  <si>
    <t>Current Access 24/7?</t>
  </si>
  <si>
    <t>0 if less than 10
1 If greater than 10 
2 If &gt; than 20
6 If &gt; than 30
8 If &gt; than 40
10 If &gt; than 50</t>
  </si>
  <si>
    <t>Any future plans in pipeline? (If yes details in next column)</t>
  </si>
  <si>
    <t>NA</t>
  </si>
  <si>
    <t>Access</t>
  </si>
  <si>
    <t>25 if None
0 if Yes</t>
  </si>
  <si>
    <t>Yes = 10
No = 0</t>
  </si>
  <si>
    <t>Out of possible 70</t>
  </si>
  <si>
    <t>%</t>
  </si>
  <si>
    <t>Appendix 2: East Staffs Top Ten Potential EV Sites (Sept 2023)</t>
  </si>
  <si>
    <t>Geograph spread:</t>
  </si>
  <si>
    <t>3 x Uttoxeter Sites</t>
  </si>
  <si>
    <t>6 x Burton Sites</t>
  </si>
  <si>
    <t>3 x Rural/Village Sites</t>
  </si>
  <si>
    <t>Mainly ESBC-owned sites (10)  so under the Councils direct control, the other two sites were a community centr</t>
  </si>
  <si>
    <t>OR</t>
  </si>
  <si>
    <t>2 are earmarked for regeneration: Maltings and Meadowside</t>
  </si>
  <si>
    <t>Mix of car park types including 8 ESBC public car parks, 2 lesiure centre sites, and 2 community spaces (iei community centre/memorial hall)</t>
  </si>
  <si>
    <t>Grid capacity on average in iextensive</t>
  </si>
  <si>
    <t># of sites</t>
  </si>
  <si>
    <t>Grid Capacity</t>
  </si>
  <si>
    <t>Former Bargates Car Park</t>
  </si>
  <si>
    <t>High Street, Burton upon Trent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</si>
</sst>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33" x14ac:knownFonts="1">
    <font>
      <sz val="12"/>
      <color theme="1"/>
      <name val="Verdana"/>
      <family val="2"/>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theme="10"/>
      <name val="Arial"/>
      <family val="2"/>
    </font>
    <font>
      <sz val="12"/>
      <name val="Arial"/>
      <family val="2"/>
    </font>
    <font>
      <b/>
      <sz val="12"/>
      <name val="Arial"/>
      <family val="2"/>
    </font>
    <font>
      <b/>
      <i/>
      <sz val="12"/>
      <name val="Arial"/>
      <family val="2"/>
    </font>
    <font>
      <i/>
      <sz val="12"/>
      <name val="Arial"/>
      <family val="2"/>
    </font>
    <font>
      <b/>
      <sz val="14"/>
      <name val="Arial"/>
      <family val="2"/>
    </font>
    <font>
      <b/>
      <sz val="16"/>
      <name val="Arial"/>
      <family val="2"/>
    </font>
    <font>
      <sz val="12"/>
      <color theme="1"/>
      <name val="Arial"/>
      <family val="2"/>
    </font>
    <font>
      <sz val="10"/>
      <color theme="1"/>
      <name val="Arial"/>
      <family val="2"/>
    </font>
    <font>
      <sz val="12"/>
      <color rgb="FF030202"/>
      <name val="Arial"/>
      <family val="2"/>
    </font>
    <font>
      <i/>
      <sz val="8"/>
      <name val="Arial"/>
      <family val="2"/>
    </font>
    <font>
      <i/>
      <sz val="8"/>
      <color theme="1"/>
      <name val="Arial"/>
      <family val="2"/>
    </font>
    <font>
      <b/>
      <sz val="12"/>
      <color theme="0"/>
      <name val="Arial"/>
      <family val="2"/>
    </font>
    <font>
      <sz val="8"/>
      <name val="Arial"/>
      <family val="2"/>
    </font>
    <font>
      <i/>
      <sz val="8"/>
      <color theme="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9999FF"/>
        <bgColor indexed="64"/>
      </patternFill>
    </fill>
    <fill>
      <patternFill patternType="solid">
        <fgColor theme="5" tint="0.39997558519241921"/>
        <bgColor theme="4" tint="0.79998168889431442"/>
      </patternFill>
    </fill>
    <fill>
      <patternFill patternType="solid">
        <fgColor rgb="FF7030A0"/>
        <bgColor indexed="64"/>
      </patternFill>
    </fill>
    <fill>
      <patternFill patternType="solid">
        <fgColor rgb="FF7030A0"/>
        <bgColor theme="4" tint="0.79998168889431442"/>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16">
    <xf numFmtId="0" fontId="0" fillId="0" borderId="0" xfId="0"/>
    <xf numFmtId="0" fontId="19" fillId="0" borderId="0" xfId="0" applyFont="1"/>
    <xf numFmtId="0" fontId="19" fillId="0" borderId="0" xfId="0" applyFont="1" applyFill="1" applyAlignment="1">
      <alignment horizontal="left"/>
    </xf>
    <xf numFmtId="0" fontId="21" fillId="0" borderId="0" xfId="0" applyNumberFormat="1" applyFont="1" applyBorder="1" applyAlignment="1"/>
    <xf numFmtId="0" fontId="22" fillId="0" borderId="0" xfId="0" applyNumberFormat="1" applyFont="1" applyBorder="1" applyAlignment="1"/>
    <xf numFmtId="0" fontId="22" fillId="0" borderId="0" xfId="0" applyFont="1" applyBorder="1" applyAlignment="1">
      <alignment horizontal="left"/>
    </xf>
    <xf numFmtId="0" fontId="22" fillId="0" borderId="0" xfId="0" applyFont="1" applyAlignment="1">
      <alignment wrapText="1"/>
    </xf>
    <xf numFmtId="164" fontId="22" fillId="0" borderId="0" xfId="0" applyNumberFormat="1" applyFont="1" applyFill="1" applyBorder="1" applyAlignment="1">
      <alignment horizontal="left"/>
    </xf>
    <xf numFmtId="0" fontId="22" fillId="0" borderId="0" xfId="0" applyFont="1" applyAlignment="1"/>
    <xf numFmtId="0" fontId="20" fillId="0" borderId="0" xfId="0" applyNumberFormat="1" applyFont="1" applyBorder="1" applyAlignment="1"/>
    <xf numFmtId="0" fontId="19" fillId="0" borderId="0" xfId="0" applyNumberFormat="1" applyFont="1" applyBorder="1" applyAlignment="1"/>
    <xf numFmtId="0" fontId="19" fillId="0" borderId="0" xfId="0" applyFont="1" applyBorder="1" applyAlignment="1">
      <alignment horizontal="left"/>
    </xf>
    <xf numFmtId="0" fontId="19" fillId="0" borderId="0" xfId="0" applyFont="1" applyFill="1" applyBorder="1" applyAlignment="1"/>
    <xf numFmtId="164" fontId="19" fillId="0" borderId="0" xfId="0" applyNumberFormat="1" applyFont="1" applyFill="1" applyBorder="1" applyAlignment="1">
      <alignment horizontal="left"/>
    </xf>
    <xf numFmtId="0" fontId="19" fillId="0" borderId="0" xfId="0" applyFont="1" applyAlignment="1"/>
    <xf numFmtId="164" fontId="19" fillId="0" borderId="0" xfId="0" applyNumberFormat="1" applyFont="1" applyBorder="1" applyAlignment="1"/>
    <xf numFmtId="0" fontId="20" fillId="0" borderId="0" xfId="0" applyFont="1" applyBorder="1" applyAlignment="1"/>
    <xf numFmtId="0" fontId="19" fillId="0" borderId="0" xfId="0" applyFont="1" applyBorder="1" applyAlignment="1"/>
    <xf numFmtId="0" fontId="20" fillId="0" borderId="0" xfId="0" applyFont="1" applyFill="1" applyBorder="1" applyAlignment="1" applyProtection="1">
      <alignment horizontal="left"/>
      <protection locked="0"/>
    </xf>
    <xf numFmtId="0" fontId="20" fillId="0" borderId="0" xfId="0" applyFont="1" applyAlignment="1"/>
    <xf numFmtId="164" fontId="20" fillId="0" borderId="0" xfId="0" applyNumberFormat="1" applyFont="1" applyFill="1" applyBorder="1" applyAlignment="1">
      <alignment horizontal="left" wrapText="1"/>
    </xf>
    <xf numFmtId="0" fontId="19" fillId="0" borderId="0" xfId="0" applyFont="1" applyFill="1" applyAlignment="1"/>
    <xf numFmtId="0" fontId="20" fillId="0" borderId="0" xfId="0" applyFont="1"/>
    <xf numFmtId="0" fontId="19" fillId="0" borderId="0" xfId="0" applyFont="1" applyAlignment="1">
      <alignment wrapText="1"/>
    </xf>
    <xf numFmtId="0" fontId="24" fillId="0" borderId="0" xfId="0" applyFont="1"/>
    <xf numFmtId="0" fontId="25" fillId="0" borderId="0" xfId="0" applyFont="1"/>
    <xf numFmtId="0" fontId="19" fillId="0" borderId="0" xfId="0" applyFont="1" applyAlignment="1">
      <alignment horizontal="center"/>
    </xf>
    <xf numFmtId="1" fontId="22" fillId="0" borderId="0" xfId="0" applyNumberFormat="1" applyFont="1" applyBorder="1" applyAlignment="1">
      <alignment horizontal="center"/>
    </xf>
    <xf numFmtId="1" fontId="19" fillId="0" borderId="0" xfId="0" applyNumberFormat="1" applyFont="1" applyBorder="1" applyAlignment="1">
      <alignment horizontal="center"/>
    </xf>
    <xf numFmtId="1" fontId="19" fillId="0" borderId="0" xfId="0" applyNumberFormat="1" applyFont="1" applyFill="1" applyBorder="1" applyAlignment="1" applyProtection="1">
      <alignment horizontal="center"/>
      <protection locked="0"/>
    </xf>
    <xf numFmtId="1" fontId="19" fillId="0" borderId="0" xfId="0" applyNumberFormat="1" applyFont="1" applyFill="1" applyBorder="1" applyAlignment="1">
      <alignment horizontal="center"/>
    </xf>
    <xf numFmtId="0" fontId="25" fillId="0" borderId="0" xfId="0" applyFont="1" applyAlignment="1">
      <alignment horizontal="left"/>
    </xf>
    <xf numFmtId="0" fontId="25" fillId="0" borderId="0" xfId="0" applyFont="1" applyAlignment="1"/>
    <xf numFmtId="0" fontId="18" fillId="0" borderId="0" xfId="42" applyFont="1"/>
    <xf numFmtId="0" fontId="26" fillId="0" borderId="0" xfId="0" applyFont="1"/>
    <xf numFmtId="9" fontId="25" fillId="0" borderId="0" xfId="43" applyFont="1" applyAlignment="1">
      <alignment horizontal="left"/>
    </xf>
    <xf numFmtId="165" fontId="25" fillId="0" borderId="0" xfId="43" applyNumberFormat="1" applyFont="1" applyAlignment="1">
      <alignment horizontal="left"/>
    </xf>
    <xf numFmtId="9" fontId="25" fillId="0" borderId="0" xfId="43" applyNumberFormat="1" applyFont="1" applyAlignment="1">
      <alignment horizontal="left"/>
    </xf>
    <xf numFmtId="0" fontId="19" fillId="0" borderId="0" xfId="0" applyNumberFormat="1" applyFont="1" applyFill="1" applyBorder="1" applyAlignment="1"/>
    <xf numFmtId="0" fontId="25" fillId="0" borderId="0" xfId="0" applyFont="1" applyFill="1" applyBorder="1" applyAlignment="1" applyProtection="1">
      <alignment horizontal="left" vertical="top"/>
      <protection locked="0"/>
    </xf>
    <xf numFmtId="0" fontId="25" fillId="0" borderId="0" xfId="0" applyFont="1" applyFill="1"/>
    <xf numFmtId="0" fontId="19" fillId="0" borderId="0" xfId="0" applyNumberFormat="1" applyFont="1" applyBorder="1"/>
    <xf numFmtId="0" fontId="27" fillId="0" borderId="0" xfId="0" applyFont="1" applyBorder="1"/>
    <xf numFmtId="0" fontId="19" fillId="0" borderId="0" xfId="0" applyFont="1" applyBorder="1"/>
    <xf numFmtId="0" fontId="27" fillId="0" borderId="0" xfId="0" applyFont="1"/>
    <xf numFmtId="0" fontId="25" fillId="34" borderId="0" xfId="0" applyFont="1" applyFill="1" applyAlignment="1">
      <alignment wrapText="1"/>
    </xf>
    <xf numFmtId="0" fontId="25" fillId="35" borderId="0" xfId="0" applyFont="1" applyFill="1" applyAlignment="1">
      <alignment wrapText="1"/>
    </xf>
    <xf numFmtId="0" fontId="25" fillId="34" borderId="0" xfId="0" applyFont="1" applyFill="1" applyAlignment="1">
      <alignment horizontal="center" wrapText="1"/>
    </xf>
    <xf numFmtId="0" fontId="25" fillId="0" borderId="0" xfId="0" applyFont="1" applyAlignment="1">
      <alignment horizontal="center"/>
    </xf>
    <xf numFmtId="0" fontId="22" fillId="0" borderId="0" xfId="0" applyFont="1" applyAlignment="1">
      <alignment horizontal="center"/>
    </xf>
    <xf numFmtId="0" fontId="19" fillId="0" borderId="0" xfId="0" applyFont="1" applyAlignment="1">
      <alignment horizontal="left"/>
    </xf>
    <xf numFmtId="0" fontId="25" fillId="34" borderId="0" xfId="0" applyFont="1" applyFill="1" applyAlignment="1">
      <alignment horizontal="left" wrapText="1"/>
    </xf>
    <xf numFmtId="0" fontId="22" fillId="0" borderId="0" xfId="0" applyFont="1" applyAlignment="1">
      <alignment horizontal="left"/>
    </xf>
    <xf numFmtId="0" fontId="25" fillId="35" borderId="0" xfId="0" applyFont="1" applyFill="1" applyAlignment="1">
      <alignment horizontal="center" wrapText="1"/>
    </xf>
    <xf numFmtId="0" fontId="0" fillId="0" borderId="0" xfId="0" applyAlignment="1">
      <alignment horizontal="center"/>
    </xf>
    <xf numFmtId="0" fontId="19" fillId="0" borderId="0" xfId="0" applyFont="1" applyFill="1" applyAlignment="1">
      <alignment horizontal="center"/>
    </xf>
    <xf numFmtId="0" fontId="19" fillId="33" borderId="0"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center" wrapText="1"/>
    </xf>
    <xf numFmtId="0" fontId="22" fillId="0" borderId="0" xfId="0" applyFont="1" applyBorder="1" applyAlignment="1"/>
    <xf numFmtId="0" fontId="25" fillId="0" borderId="0" xfId="0" applyFont="1" applyBorder="1"/>
    <xf numFmtId="0" fontId="24"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11" xfId="0" applyFont="1" applyBorder="1" applyAlignment="1">
      <alignment horizontal="right" wrapText="1"/>
    </xf>
    <xf numFmtId="0" fontId="19" fillId="0" borderId="12" xfId="0" applyFont="1" applyBorder="1"/>
    <xf numFmtId="0" fontId="19" fillId="0" borderId="0" xfId="0" applyFont="1" applyFill="1" applyBorder="1" applyAlignment="1" applyProtection="1">
      <alignment horizontal="left"/>
      <protection locked="0"/>
    </xf>
    <xf numFmtId="0" fontId="19" fillId="36" borderId="0" xfId="0" applyFont="1" applyFill="1" applyAlignment="1"/>
    <xf numFmtId="0" fontId="19" fillId="39" borderId="0" xfId="0" applyFont="1" applyFill="1" applyAlignment="1"/>
    <xf numFmtId="0" fontId="19" fillId="33" borderId="0" xfId="0" applyFont="1" applyFill="1" applyBorder="1" applyAlignment="1">
      <alignment vertical="center" wrapText="1"/>
    </xf>
    <xf numFmtId="0" fontId="19" fillId="33" borderId="10" xfId="0" applyFont="1" applyFill="1" applyBorder="1" applyAlignment="1">
      <alignment vertical="center" wrapText="1"/>
    </xf>
    <xf numFmtId="0" fontId="25" fillId="35" borderId="0" xfId="0" applyFont="1" applyFill="1" applyAlignment="1">
      <alignment vertical="center" wrapText="1"/>
    </xf>
    <xf numFmtId="0" fontId="19" fillId="0" borderId="0" xfId="0" applyFont="1" applyAlignment="1">
      <alignment vertical="center" wrapText="1"/>
    </xf>
    <xf numFmtId="0" fontId="20" fillId="34" borderId="0" xfId="0" applyFont="1" applyFill="1" applyAlignment="1">
      <alignment vertical="center"/>
    </xf>
    <xf numFmtId="0" fontId="19" fillId="34" borderId="0" xfId="0" applyFont="1" applyFill="1" applyAlignment="1">
      <alignment vertical="center"/>
    </xf>
    <xf numFmtId="0" fontId="19" fillId="34" borderId="0" xfId="0" applyFont="1" applyFill="1" applyAlignment="1">
      <alignment horizontal="center" vertical="center"/>
    </xf>
    <xf numFmtId="0" fontId="20" fillId="37" borderId="0" xfId="0" applyFont="1" applyFill="1" applyBorder="1" applyAlignment="1">
      <alignment vertical="center"/>
    </xf>
    <xf numFmtId="0" fontId="19" fillId="0" borderId="0" xfId="0" applyFont="1" applyFill="1" applyAlignment="1">
      <alignment horizontal="center" vertical="center"/>
    </xf>
    <xf numFmtId="0" fontId="20" fillId="38" borderId="0" xfId="0" applyFont="1" applyFill="1" applyBorder="1" applyAlignment="1">
      <alignment horizontal="center" vertical="center" wrapText="1"/>
    </xf>
    <xf numFmtId="0" fontId="28" fillId="33" borderId="0" xfId="0" applyFont="1" applyFill="1" applyBorder="1" applyAlignment="1">
      <alignment vertical="center" wrapText="1"/>
    </xf>
    <xf numFmtId="0" fontId="29" fillId="35" borderId="0" xfId="0" applyFont="1" applyFill="1" applyAlignment="1">
      <alignment vertical="center" wrapText="1"/>
    </xf>
    <xf numFmtId="0" fontId="28" fillId="0" borderId="0" xfId="0" applyFont="1" applyAlignment="1">
      <alignment vertical="center" wrapText="1"/>
    </xf>
    <xf numFmtId="0" fontId="30" fillId="41" borderId="0" xfId="0" applyFont="1" applyFill="1" applyAlignment="1">
      <alignment horizontal="left" vertical="center"/>
    </xf>
    <xf numFmtId="9" fontId="22" fillId="0" borderId="0" xfId="43" applyFont="1" applyAlignment="1"/>
    <xf numFmtId="0" fontId="28" fillId="33" borderId="0" xfId="0" applyFont="1" applyFill="1" applyBorder="1" applyAlignment="1">
      <alignment wrapText="1"/>
    </xf>
    <xf numFmtId="0" fontId="28" fillId="33" borderId="0" xfId="0" applyFont="1" applyFill="1" applyBorder="1" applyAlignment="1">
      <alignment horizontal="center" wrapText="1"/>
    </xf>
    <xf numFmtId="0" fontId="28" fillId="40" borderId="0" xfId="0" applyFont="1" applyFill="1" applyBorder="1" applyAlignment="1">
      <alignment horizontal="center" wrapText="1"/>
    </xf>
    <xf numFmtId="0" fontId="29" fillId="34" borderId="0" xfId="0" applyFont="1" applyFill="1" applyAlignment="1">
      <alignment wrapText="1"/>
    </xf>
    <xf numFmtId="0" fontId="29" fillId="34" borderId="0" xfId="0" applyFont="1" applyFill="1" applyAlignment="1">
      <alignment horizontal="center" wrapText="1"/>
    </xf>
    <xf numFmtId="0" fontId="29" fillId="34" borderId="0" xfId="0" applyFont="1" applyFill="1" applyAlignment="1">
      <alignment horizontal="left" wrapText="1"/>
    </xf>
    <xf numFmtId="0" fontId="29" fillId="35" borderId="0" xfId="0" applyFont="1" applyFill="1" applyAlignment="1">
      <alignment horizontal="center" wrapText="1"/>
    </xf>
    <xf numFmtId="0" fontId="29" fillId="35" borderId="0" xfId="0" applyFont="1" applyFill="1" applyAlignment="1">
      <alignment wrapText="1"/>
    </xf>
    <xf numFmtId="0" fontId="31" fillId="0" borderId="0" xfId="0" applyFont="1" applyAlignment="1">
      <alignment vertical="center"/>
    </xf>
    <xf numFmtId="0" fontId="30" fillId="42" borderId="10" xfId="0" applyFont="1" applyFill="1" applyBorder="1" applyAlignment="1">
      <alignment horizontal="center" wrapText="1"/>
    </xf>
    <xf numFmtId="0" fontId="30" fillId="42" borderId="0" xfId="0" applyFont="1" applyFill="1" applyBorder="1" applyAlignment="1">
      <alignment horizontal="center" wrapText="1"/>
    </xf>
    <xf numFmtId="0" fontId="30" fillId="41" borderId="0" xfId="0" applyFont="1" applyFill="1" applyAlignment="1">
      <alignment horizontal="center" wrapText="1"/>
    </xf>
    <xf numFmtId="0" fontId="19" fillId="40" borderId="0" xfId="0" applyFont="1" applyFill="1" applyBorder="1" applyAlignment="1">
      <alignment horizontal="center" wrapText="1"/>
    </xf>
    <xf numFmtId="0" fontId="32" fillId="41" borderId="0" xfId="0" applyFont="1" applyFill="1" applyAlignment="1">
      <alignment horizontal="center" wrapText="1"/>
    </xf>
    <xf numFmtId="0" fontId="32" fillId="41" borderId="0" xfId="0" applyFont="1" applyFill="1" applyAlignment="1">
      <alignment wrapText="1"/>
    </xf>
    <xf numFmtId="1" fontId="19" fillId="0" borderId="0" xfId="0" applyNumberFormat="1" applyFont="1" applyAlignment="1">
      <alignment horizontal="center"/>
    </xf>
    <xf numFmtId="0" fontId="25" fillId="0" borderId="0" xfId="0" applyFont="1" applyFill="1" applyAlignment="1">
      <alignment horizontal="left"/>
    </xf>
    <xf numFmtId="0" fontId="28" fillId="40" borderId="0" xfId="0" applyFont="1" applyFill="1" applyBorder="1" applyAlignment="1">
      <alignment horizontal="left" wrapText="1"/>
    </xf>
    <xf numFmtId="0" fontId="19" fillId="0" borderId="0" xfId="0" applyFont="1" applyFill="1" applyAlignment="1">
      <alignment horizontal="left" vertical="center"/>
    </xf>
    <xf numFmtId="0" fontId="20" fillId="38" borderId="0" xfId="0" applyFont="1" applyFill="1" applyBorder="1" applyAlignment="1">
      <alignment horizontal="left" vertical="center" wrapText="1"/>
    </xf>
    <xf numFmtId="0" fontId="19" fillId="40" borderId="0" xfId="0" applyFont="1" applyFill="1" applyBorder="1" applyAlignment="1">
      <alignment horizontal="left" wrapText="1"/>
    </xf>
    <xf numFmtId="0" fontId="22" fillId="0" borderId="0" xfId="0" applyFont="1" applyFill="1" applyAlignment="1">
      <alignment horizontal="left"/>
    </xf>
    <xf numFmtId="0" fontId="19" fillId="0" borderId="13" xfId="0" applyFont="1" applyFill="1" applyBorder="1" applyAlignment="1">
      <alignment horizontal="left"/>
    </xf>
    <xf numFmtId="0" fontId="19" fillId="0" borderId="0" xfId="0" applyFont="1" applyBorder="1" applyAlignment="1">
      <alignment horizontal="right" wrapText="1"/>
    </xf>
    <xf numFmtId="0" fontId="19" fillId="0" borderId="11" xfId="0" applyFont="1" applyBorder="1"/>
    <xf numFmtId="0" fontId="19" fillId="0" borderId="0" xfId="0" applyFont="1" applyFill="1" applyBorder="1" applyAlignment="1">
      <alignment horizontal="left"/>
    </xf>
    <xf numFmtId="0" fontId="20" fillId="34" borderId="0" xfId="0" applyFont="1" applyFill="1" applyAlignment="1">
      <alignment horizontal="left" vertical="center" wrapText="1"/>
    </xf>
    <xf numFmtId="0" fontId="20" fillId="35" borderId="0" xfId="0" applyFont="1" applyFill="1" applyAlignment="1">
      <alignment horizontal="left" vertical="center" wrapText="1"/>
    </xf>
    <xf numFmtId="0" fontId="20" fillId="37" borderId="0" xfId="0" applyFont="1" applyFill="1" applyBorder="1" applyAlignment="1">
      <alignment horizontal="left" vertical="center"/>
    </xf>
    <xf numFmtId="0" fontId="30" fillId="41" borderId="0" xfId="0" applyFont="1" applyFill="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68">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rgb="FF00B0F0"/>
        </patternFill>
      </fill>
    </dxf>
    <dxf>
      <fill>
        <patternFill>
          <bgColor rgb="FFFFFF00"/>
        </patternFill>
      </fill>
    </dxf>
  </dxfs>
  <tableStyles count="0" defaultTableStyle="TableStyleMedium2" defaultPivotStyle="PivotStyleLight16"/>
  <colors>
    <mruColors>
      <color rgb="FF99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_xlchart.v1.1</cx:f>
      </cx:numDim>
    </cx:data>
  </cx:chartData>
  <cx:chart>
    <cx:title pos="t" align="ctr" overlay="0">
      <cx:tx>
        <cx:rich>
          <a:bodyPr spcFirstLastPara="1" vertOverflow="ellipsis" wrap="square" lIns="0" tIns="0" rIns="0" bIns="0" anchor="ctr" anchorCtr="1"/>
          <a:lstStyle/>
          <a:p>
            <a:pPr algn="ctr">
              <a:defRPr/>
            </a:pPr>
            <a:r>
              <a:rPr lang="en-US"/>
              <a:t>Grid Capacity</a:t>
            </a:r>
          </a:p>
        </cx:rich>
      </cx:tx>
    </cx:title>
    <cx:plotArea>
      <cx:plotAreaRegion>
        <cx:series layoutId="sunburst" uniqueId="{2EB5ECF5-D9AF-47D1-BE86-6119DEA5C57E}">
          <cx:tx>
            <cx:txData>
              <cx:f>_xlchart.v1.0</cx:f>
              <cx:v># of sites</cx:v>
            </cx:txData>
          </cx:tx>
          <cx:spPr>
            <a:solidFill>
              <a:schemeClr val="accent6"/>
            </a:solidFill>
          </cx:spPr>
          <cx:dataPt idx="1">
            <cx:spPr>
              <a:solidFill>
                <a:srgbClr val="FFFF00"/>
              </a:solidFill>
            </cx:spPr>
          </cx:dataPt>
          <cx:dataPt idx="2">
            <cx:spPr>
              <a:solidFill>
                <a:srgbClr val="00B0F0"/>
              </a:solidFill>
            </cx:spPr>
          </cx:dataPt>
          <cx:dataPt idx="3">
            <cx:spPr>
              <a:solidFill>
                <a:schemeClr val="bg2"/>
              </a:solidFill>
            </cx:spPr>
          </cx:dataPt>
          <cx:dataLabels pos="ctr">
            <cx:txPr>
              <a:bodyPr spcFirstLastPara="1" vertOverflow="ellipsis" wrap="square" lIns="0" tIns="0" rIns="0" bIns="0" anchor="ctr" anchorCtr="1">
                <a:spAutoFit/>
              </a:bodyPr>
              <a:lstStyle/>
              <a:p>
                <a:pPr>
                  <a:defRPr>
                    <a:solidFill>
                      <a:schemeClr val="tx1"/>
                    </a:solidFill>
                  </a:defRPr>
                </a:pPr>
                <a:endParaRPr lang="en-US">
                  <a:solidFill>
                    <a:schemeClr val="tx1"/>
                  </a:solidFill>
                </a:endParaRPr>
              </a:p>
            </cx:txPr>
            <cx:visibility seriesName="0" categoryName="1" value="0"/>
          </cx:dataLabels>
          <cx:dataId val="0"/>
        </cx:series>
      </cx:plotAreaRegion>
    </cx:plotArea>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5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9525">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23</xdr:col>
      <xdr:colOff>41275</xdr:colOff>
      <xdr:row>25</xdr:row>
      <xdr:rowOff>190500</xdr:rowOff>
    </xdr:from>
    <xdr:to>
      <xdr:col>34</xdr:col>
      <xdr:colOff>3514725</xdr:colOff>
      <xdr:row>39</xdr:row>
      <xdr:rowOff>177800</xdr:rowOff>
    </xdr:to>
    <mc:AlternateContent xmlns:mc="http://schemas.openxmlformats.org/markup-compatibility/2006">
      <mc:Choice xmlns:cx1="http://schemas.microsoft.com/office/drawing/2015/9/8/chartex" Requires="cx1">
        <xdr:graphicFrame macro="">
          <xdr:nvGraphicFramePr>
            <xdr:cNvPr id="4" name="Chart 3"/>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nstreetcharging.acceleratedinsightplatfor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3"/>
  <sheetViews>
    <sheetView workbookViewId="0">
      <pane ySplit="3" topLeftCell="A4" activePane="bottomLeft" state="frozen"/>
      <selection activeCell="V1" sqref="V1"/>
      <selection pane="bottomLeft" activeCell="B12" sqref="B12"/>
    </sheetView>
  </sheetViews>
  <sheetFormatPr defaultColWidth="46" defaultRowHeight="15.5" x14ac:dyDescent="0.35"/>
  <cols>
    <col min="1" max="1" width="27.265625" style="1" customWidth="1"/>
    <col min="2" max="2" width="42.1328125" style="1" customWidth="1"/>
    <col min="3" max="3" width="44.86328125" style="1" customWidth="1"/>
    <col min="4" max="4" width="8.9296875" style="1" customWidth="1"/>
    <col min="5" max="5" width="45.1328125" style="1" customWidth="1"/>
    <col min="6" max="6" width="33.796875" style="1" customWidth="1"/>
    <col min="7" max="7" width="15.9296875" style="1" customWidth="1"/>
    <col min="8" max="8" width="10.33203125" style="26" customWidth="1"/>
    <col min="9" max="9" width="17.06640625" style="1" customWidth="1"/>
    <col min="10" max="10" width="49.06640625" style="1" customWidth="1"/>
    <col min="11" max="11" width="25.1328125" style="1" customWidth="1"/>
    <col min="12" max="12" width="9.1328125" style="1" hidden="1" customWidth="1"/>
    <col min="13" max="13" width="14.86328125" style="2" customWidth="1"/>
    <col min="14" max="14" width="12.19921875" style="1" hidden="1" customWidth="1"/>
    <col min="15" max="15" width="9.9296875" style="1" hidden="1" customWidth="1"/>
    <col min="16" max="16" width="13.73046875" style="1" hidden="1" customWidth="1"/>
    <col min="17" max="18" width="10.265625" style="26" hidden="1" customWidth="1"/>
    <col min="19" max="19" width="20.06640625" style="26" hidden="1" customWidth="1"/>
    <col min="20" max="20" width="1.53125" style="26" hidden="1" customWidth="1"/>
    <col min="21" max="21" width="27.265625" style="50" customWidth="1"/>
    <col min="22" max="22" width="12.53125" style="26" customWidth="1"/>
    <col min="23" max="23" width="10.6640625" style="26" customWidth="1"/>
    <col min="24" max="24" width="11.53125" style="26" customWidth="1"/>
    <col min="25" max="25" width="18.1328125" style="50" hidden="1" customWidth="1"/>
    <col min="26" max="26" width="11.06640625" style="26" hidden="1" customWidth="1"/>
    <col min="27" max="27" width="9.3984375" style="26" hidden="1" customWidth="1"/>
    <col min="28" max="28" width="14.796875" style="26" hidden="1" customWidth="1"/>
    <col min="29" max="29" width="11.06640625" style="26" hidden="1" customWidth="1"/>
    <col min="30" max="30" width="9.265625" style="26" hidden="1" customWidth="1"/>
    <col min="31" max="31" width="7.59765625" style="26" hidden="1" customWidth="1"/>
    <col min="32" max="32" width="8.796875" style="26" hidden="1" customWidth="1"/>
    <col min="33" max="33" width="10.796875" style="26" hidden="1" customWidth="1"/>
    <col min="34" max="34" width="10.265625" style="26" hidden="1" customWidth="1"/>
    <col min="35" max="35" width="46" style="1"/>
    <col min="36" max="36" width="0" style="1" hidden="1" customWidth="1"/>
    <col min="37" max="37" width="9.796875" style="26" customWidth="1"/>
    <col min="38" max="38" width="12.46484375" style="26" customWidth="1"/>
    <col min="39" max="39" width="12.6640625" style="26" customWidth="1"/>
    <col min="40" max="40" width="11.73046875" style="26" customWidth="1"/>
    <col min="41" max="41" width="14.9296875" style="26" customWidth="1"/>
    <col min="42" max="42" width="14.53125" style="26" customWidth="1"/>
    <col min="43" max="43" width="10" style="26" customWidth="1"/>
    <col min="44" max="44" width="5.265625" style="1" bestFit="1" customWidth="1"/>
    <col min="45" max="45" width="5.59765625" style="1" customWidth="1"/>
    <col min="46" max="16384" width="46" style="1"/>
  </cols>
  <sheetData>
    <row r="1" spans="1:45" s="62" customFormat="1" ht="37.5" customHeight="1" x14ac:dyDescent="0.3">
      <c r="A1" s="61" t="s">
        <v>217</v>
      </c>
      <c r="D1" s="63"/>
      <c r="E1" s="61"/>
      <c r="H1" s="64"/>
      <c r="M1" s="104"/>
      <c r="Q1" s="64"/>
      <c r="R1" s="64"/>
      <c r="S1" s="64"/>
      <c r="T1" s="64"/>
      <c r="U1" s="65"/>
      <c r="V1" s="64"/>
      <c r="W1" s="64"/>
      <c r="X1" s="64"/>
      <c r="Y1" s="65"/>
      <c r="Z1" s="64"/>
      <c r="AA1" s="64"/>
      <c r="AB1" s="64"/>
      <c r="AC1" s="64"/>
      <c r="AD1" s="64"/>
      <c r="AE1" s="64"/>
      <c r="AF1" s="64"/>
      <c r="AG1" s="64"/>
      <c r="AH1" s="64"/>
      <c r="AK1" s="64"/>
      <c r="AL1" s="64"/>
      <c r="AM1" s="64"/>
      <c r="AN1" s="64"/>
      <c r="AO1" s="64"/>
      <c r="AP1" s="64"/>
      <c r="AQ1" s="64"/>
    </row>
    <row r="2" spans="1:45" s="62" customFormat="1" ht="60.5" customHeight="1" x14ac:dyDescent="0.3">
      <c r="A2" s="114" t="s">
        <v>405</v>
      </c>
      <c r="B2" s="114"/>
      <c r="C2" s="114"/>
      <c r="D2" s="114"/>
      <c r="E2" s="114"/>
      <c r="F2" s="114"/>
      <c r="G2" s="114"/>
      <c r="H2" s="114"/>
      <c r="I2" s="114"/>
      <c r="J2" s="114"/>
      <c r="K2" s="114"/>
      <c r="L2" s="78"/>
      <c r="M2" s="105" t="s">
        <v>406</v>
      </c>
      <c r="N2" s="75" t="s">
        <v>399</v>
      </c>
      <c r="O2" s="76"/>
      <c r="P2" s="76"/>
      <c r="Q2" s="77"/>
      <c r="R2" s="77"/>
      <c r="S2" s="77"/>
      <c r="T2" s="112" t="s">
        <v>399</v>
      </c>
      <c r="U2" s="112"/>
      <c r="V2" s="112"/>
      <c r="W2" s="112"/>
      <c r="X2" s="112"/>
      <c r="Y2" s="112"/>
      <c r="Z2" s="112"/>
      <c r="AA2" s="112"/>
      <c r="AB2" s="112"/>
      <c r="AC2" s="112"/>
      <c r="AD2" s="112"/>
      <c r="AE2" s="113" t="s">
        <v>400</v>
      </c>
      <c r="AF2" s="113"/>
      <c r="AG2" s="113"/>
      <c r="AH2" s="113"/>
      <c r="AI2" s="113"/>
      <c r="AK2" s="115" t="s">
        <v>408</v>
      </c>
      <c r="AL2" s="115"/>
      <c r="AM2" s="115"/>
      <c r="AN2" s="115"/>
      <c r="AO2" s="115"/>
      <c r="AP2" s="115"/>
      <c r="AQ2" s="115"/>
      <c r="AR2" s="115"/>
      <c r="AS2" s="115"/>
    </row>
    <row r="3" spans="1:45" s="74" customFormat="1" ht="53" customHeight="1" x14ac:dyDescent="0.35">
      <c r="A3" s="71" t="s">
        <v>218</v>
      </c>
      <c r="B3" s="72" t="s">
        <v>0</v>
      </c>
      <c r="C3" s="72" t="s">
        <v>326</v>
      </c>
      <c r="D3" s="72" t="s">
        <v>1</v>
      </c>
      <c r="E3" s="72" t="s">
        <v>2</v>
      </c>
      <c r="F3" s="57" t="s">
        <v>413</v>
      </c>
      <c r="G3" s="57" t="s">
        <v>13</v>
      </c>
      <c r="H3" s="58" t="s">
        <v>14</v>
      </c>
      <c r="I3" s="56" t="s">
        <v>415</v>
      </c>
      <c r="J3" s="56" t="s">
        <v>395</v>
      </c>
      <c r="K3" s="56" t="s">
        <v>397</v>
      </c>
      <c r="L3" s="56" t="s">
        <v>116</v>
      </c>
      <c r="M3" s="106" t="s">
        <v>117</v>
      </c>
      <c r="N3" s="45" t="s">
        <v>274</v>
      </c>
      <c r="O3" s="45" t="s">
        <v>275</v>
      </c>
      <c r="P3" s="45" t="s">
        <v>276</v>
      </c>
      <c r="Q3" s="47" t="s">
        <v>277</v>
      </c>
      <c r="R3" s="47" t="s">
        <v>278</v>
      </c>
      <c r="S3" s="47" t="s">
        <v>279</v>
      </c>
      <c r="T3" s="47" t="s">
        <v>280</v>
      </c>
      <c r="U3" s="51" t="s">
        <v>281</v>
      </c>
      <c r="V3" s="47" t="s">
        <v>282</v>
      </c>
      <c r="W3" s="47" t="s">
        <v>283</v>
      </c>
      <c r="X3" s="47" t="s">
        <v>284</v>
      </c>
      <c r="Y3" s="51" t="s">
        <v>285</v>
      </c>
      <c r="Z3" s="47" t="s">
        <v>286</v>
      </c>
      <c r="AA3" s="47" t="s">
        <v>288</v>
      </c>
      <c r="AB3" s="47" t="s">
        <v>289</v>
      </c>
      <c r="AC3" s="47" t="s">
        <v>290</v>
      </c>
      <c r="AD3" s="47" t="s">
        <v>287</v>
      </c>
      <c r="AE3" s="53" t="s">
        <v>384</v>
      </c>
      <c r="AF3" s="53" t="s">
        <v>387</v>
      </c>
      <c r="AG3" s="53" t="s">
        <v>386</v>
      </c>
      <c r="AH3" s="53" t="s">
        <v>385</v>
      </c>
      <c r="AI3" s="46" t="s">
        <v>404</v>
      </c>
      <c r="AJ3" s="73" t="s">
        <v>325</v>
      </c>
      <c r="AK3" s="95" t="s">
        <v>417</v>
      </c>
      <c r="AL3" s="95" t="s">
        <v>13</v>
      </c>
      <c r="AM3" s="95" t="s">
        <v>14</v>
      </c>
      <c r="AN3" s="96" t="s">
        <v>395</v>
      </c>
      <c r="AO3" s="96" t="s">
        <v>117</v>
      </c>
      <c r="AP3" s="97" t="s">
        <v>404</v>
      </c>
      <c r="AQ3" s="97" t="s">
        <v>411</v>
      </c>
      <c r="AR3" s="97" t="s">
        <v>421</v>
      </c>
      <c r="AS3" s="97" t="s">
        <v>412</v>
      </c>
    </row>
    <row r="4" spans="1:45" ht="61.5" x14ac:dyDescent="0.35">
      <c r="A4" s="81" t="s">
        <v>403</v>
      </c>
      <c r="B4" s="81" t="s">
        <v>390</v>
      </c>
      <c r="C4" s="81"/>
      <c r="D4" s="81"/>
      <c r="E4" s="81" t="s">
        <v>391</v>
      </c>
      <c r="F4" s="86" t="s">
        <v>383</v>
      </c>
      <c r="G4" s="86" t="s">
        <v>392</v>
      </c>
      <c r="H4" s="87" t="s">
        <v>393</v>
      </c>
      <c r="I4" s="86" t="s">
        <v>394</v>
      </c>
      <c r="J4" s="86" t="s">
        <v>394</v>
      </c>
      <c r="K4" s="86" t="s">
        <v>396</v>
      </c>
      <c r="L4" s="86" t="s">
        <v>398</v>
      </c>
      <c r="M4" s="103" t="s">
        <v>407</v>
      </c>
      <c r="N4" s="89"/>
      <c r="O4" s="89"/>
      <c r="P4" s="89"/>
      <c r="Q4" s="90"/>
      <c r="R4" s="90"/>
      <c r="S4" s="90"/>
      <c r="T4" s="90"/>
      <c r="U4" s="91"/>
      <c r="V4" s="90"/>
      <c r="W4" s="90"/>
      <c r="X4" s="90"/>
      <c r="Y4" s="91"/>
      <c r="Z4" s="90"/>
      <c r="AA4" s="90"/>
      <c r="AB4" s="90"/>
      <c r="AC4" s="90"/>
      <c r="AD4" s="90"/>
      <c r="AE4" s="92"/>
      <c r="AF4" s="92"/>
      <c r="AG4" s="92"/>
      <c r="AH4" s="92"/>
      <c r="AI4" s="93"/>
      <c r="AJ4" s="82"/>
      <c r="AK4" s="99" t="s">
        <v>419</v>
      </c>
      <c r="AL4" s="99" t="s">
        <v>418</v>
      </c>
      <c r="AM4" s="99" t="s">
        <v>414</v>
      </c>
      <c r="AN4" s="99" t="s">
        <v>419</v>
      </c>
      <c r="AO4" s="99" t="s">
        <v>409</v>
      </c>
      <c r="AP4" s="99" t="s">
        <v>410</v>
      </c>
      <c r="AQ4" s="99" t="s">
        <v>420</v>
      </c>
      <c r="AR4" s="100" t="s">
        <v>421</v>
      </c>
      <c r="AS4" s="100" t="s">
        <v>412</v>
      </c>
    </row>
    <row r="5" spans="1:45" s="14" customFormat="1" ht="62" x14ac:dyDescent="0.35">
      <c r="A5" s="59" t="s">
        <v>219</v>
      </c>
      <c r="B5" s="4" t="s">
        <v>16</v>
      </c>
      <c r="C5" s="41" t="s">
        <v>354</v>
      </c>
      <c r="D5" s="3" t="s">
        <v>15</v>
      </c>
      <c r="E5" s="4" t="s">
        <v>17</v>
      </c>
      <c r="F5" s="5" t="s">
        <v>18</v>
      </c>
      <c r="G5" s="6" t="s">
        <v>19</v>
      </c>
      <c r="H5" s="27">
        <v>559</v>
      </c>
      <c r="I5" s="13" t="s">
        <v>24</v>
      </c>
      <c r="J5" s="7" t="s">
        <v>20</v>
      </c>
      <c r="K5" s="8" t="s">
        <v>21</v>
      </c>
      <c r="L5" s="8" t="s">
        <v>22</v>
      </c>
      <c r="M5" s="107">
        <v>83</v>
      </c>
      <c r="N5" s="25" t="s">
        <v>237</v>
      </c>
      <c r="O5" s="38" t="s">
        <v>219</v>
      </c>
      <c r="P5" s="25" t="s">
        <v>389</v>
      </c>
      <c r="Q5" s="48">
        <v>424834.66220000002</v>
      </c>
      <c r="R5" s="48">
        <v>322995.0001</v>
      </c>
      <c r="S5" s="48" t="str">
        <f>Q5&amp;", "&amp;R5</f>
        <v>424834.6622, 322995.0001</v>
      </c>
      <c r="T5" s="48">
        <v>2</v>
      </c>
      <c r="U5" s="31" t="s">
        <v>238</v>
      </c>
      <c r="V5" s="48" t="s">
        <v>239</v>
      </c>
      <c r="W5" s="48" t="s">
        <v>239</v>
      </c>
      <c r="X5" s="48" t="s">
        <v>239</v>
      </c>
      <c r="Y5" s="31" t="s">
        <v>240</v>
      </c>
      <c r="Z5" s="48">
        <v>424834.66220000002</v>
      </c>
      <c r="AA5" s="48">
        <v>322995.0001</v>
      </c>
      <c r="AB5" s="48" t="s">
        <v>241</v>
      </c>
      <c r="AC5" s="48">
        <v>52.803941999999999</v>
      </c>
      <c r="AD5" s="48">
        <v>-1.6330708</v>
      </c>
      <c r="AE5" s="48" t="s">
        <v>291</v>
      </c>
      <c r="AF5" s="48" t="s">
        <v>292</v>
      </c>
      <c r="AG5" s="48">
        <v>-1.631664402</v>
      </c>
      <c r="AH5" s="48">
        <v>52.801852449999998</v>
      </c>
      <c r="AI5" s="25" t="s">
        <v>293</v>
      </c>
      <c r="AJ5" s="25" t="s">
        <v>294</v>
      </c>
      <c r="AK5" s="49">
        <f t="shared" ref="AK5:AK36" si="0">IF(F5="Yes",10,0)</f>
        <v>10</v>
      </c>
      <c r="AL5" s="49">
        <f t="shared" ref="AL5:AL36" si="1">IF(G5="None",25,0)</f>
        <v>0</v>
      </c>
      <c r="AM5" s="49">
        <f t="shared" ref="AM5:AM36" si="2">IF(H5&lt;10, 0, IF(H5&lt;20, 1, IF(H5&lt;30, 2, IF(H5&lt;40, 6, IF(H5&lt;50, 8, IF(H5&gt;=50, 10, ""))))))</f>
        <v>10</v>
      </c>
      <c r="AN5" s="49">
        <f t="shared" ref="AN5:AN36" si="3">IF(I5="Yes",10, IF(I5="None",0, IF(I5="Unknown",0, "")))</f>
        <v>0</v>
      </c>
      <c r="AO5" s="49">
        <f t="shared" ref="AO5:AO36" si="4">IF(M5&lt;10, 0, IF(M5&lt;20, 1, IF(M5&lt;30, 2, IF(M5&lt;40, 3, IF(M5&lt;50, 4, IF(M5&gt;=50, 5, ""))))))</f>
        <v>5</v>
      </c>
      <c r="AP5" s="49">
        <f t="shared" ref="AP5:AP36" si="5">IF(AI5="Extensive Capacity Available",10, IF(AI5="Capacity Available",5, IF(AI5="Some Capacity Available",0, IF(AI5="NO DATA", "NO DATA",""))))</f>
        <v>10</v>
      </c>
      <c r="AQ5" s="49">
        <f t="shared" ref="AQ5:AQ36" si="6">SUM(AK5:AP5)</f>
        <v>35</v>
      </c>
      <c r="AR5" s="85">
        <f t="shared" ref="AR5:AR36" si="7">AQ5/MAX(70)</f>
        <v>0.5</v>
      </c>
      <c r="AS5" s="8">
        <f>RANK(AR5,AR$5:$AR$60)</f>
        <v>46</v>
      </c>
    </row>
    <row r="6" spans="1:45" s="14" customFormat="1" x14ac:dyDescent="0.35">
      <c r="A6" s="17" t="s">
        <v>219</v>
      </c>
      <c r="B6" s="10" t="s">
        <v>23</v>
      </c>
      <c r="C6" s="41" t="s">
        <v>355</v>
      </c>
      <c r="D6" s="9" t="s">
        <v>4</v>
      </c>
      <c r="E6" s="10" t="s">
        <v>17</v>
      </c>
      <c r="F6" s="11" t="s">
        <v>18</v>
      </c>
      <c r="G6" s="12" t="s">
        <v>24</v>
      </c>
      <c r="H6" s="28">
        <v>351</v>
      </c>
      <c r="I6" s="13" t="s">
        <v>24</v>
      </c>
      <c r="J6" s="1" t="s">
        <v>416</v>
      </c>
      <c r="K6" s="14" t="s">
        <v>21</v>
      </c>
      <c r="L6" s="14" t="s">
        <v>25</v>
      </c>
      <c r="M6" s="2">
        <v>28</v>
      </c>
      <c r="N6" s="25" t="s">
        <v>242</v>
      </c>
      <c r="O6" s="38" t="s">
        <v>219</v>
      </c>
      <c r="P6" s="25" t="s">
        <v>389</v>
      </c>
      <c r="Q6" s="48">
        <v>424889.68290000001</v>
      </c>
      <c r="R6" s="48">
        <v>323046.45289999997</v>
      </c>
      <c r="S6" s="48" t="str">
        <f>Q6&amp;", "&amp;R6</f>
        <v>424889.6829, 323046.4529</v>
      </c>
      <c r="T6" s="48">
        <v>2</v>
      </c>
      <c r="U6" s="31" t="s">
        <v>238</v>
      </c>
      <c r="V6" s="48" t="s">
        <v>239</v>
      </c>
      <c r="W6" s="48" t="s">
        <v>239</v>
      </c>
      <c r="X6" s="48" t="s">
        <v>239</v>
      </c>
      <c r="Y6" s="31" t="s">
        <v>243</v>
      </c>
      <c r="Z6" s="48">
        <v>424889.68290000001</v>
      </c>
      <c r="AA6" s="48">
        <v>323046.45289999997</v>
      </c>
      <c r="AB6" s="48" t="s">
        <v>244</v>
      </c>
      <c r="AC6" s="48">
        <v>52.804397999999999</v>
      </c>
      <c r="AD6" s="48">
        <v>-1.6322511</v>
      </c>
      <c r="AE6" s="48" t="s">
        <v>295</v>
      </c>
      <c r="AF6" s="48" t="s">
        <v>292</v>
      </c>
      <c r="AG6" s="48">
        <v>-1.6312596159999999</v>
      </c>
      <c r="AH6" s="48">
        <v>52.804116550000003</v>
      </c>
      <c r="AI6" s="25" t="s">
        <v>293</v>
      </c>
      <c r="AJ6" s="25" t="s">
        <v>294</v>
      </c>
      <c r="AK6" s="49">
        <f t="shared" si="0"/>
        <v>10</v>
      </c>
      <c r="AL6" s="49">
        <f t="shared" si="1"/>
        <v>25</v>
      </c>
      <c r="AM6" s="49">
        <f t="shared" si="2"/>
        <v>10</v>
      </c>
      <c r="AN6" s="49">
        <f t="shared" si="3"/>
        <v>0</v>
      </c>
      <c r="AO6" s="49">
        <f t="shared" si="4"/>
        <v>2</v>
      </c>
      <c r="AP6" s="49">
        <f t="shared" si="5"/>
        <v>10</v>
      </c>
      <c r="AQ6" s="49">
        <f t="shared" si="6"/>
        <v>57</v>
      </c>
      <c r="AR6" s="85">
        <f t="shared" si="7"/>
        <v>0.81428571428571428</v>
      </c>
      <c r="AS6" s="8">
        <f>RANK(AR6,AR$5:$AR$60)</f>
        <v>3</v>
      </c>
    </row>
    <row r="7" spans="1:45" s="14" customFormat="1" x14ac:dyDescent="0.35">
      <c r="A7" s="17" t="s">
        <v>219</v>
      </c>
      <c r="B7" s="10" t="s">
        <v>26</v>
      </c>
      <c r="C7" s="41" t="s">
        <v>356</v>
      </c>
      <c r="D7" s="9" t="s">
        <v>3</v>
      </c>
      <c r="E7" s="10" t="s">
        <v>27</v>
      </c>
      <c r="F7" s="11" t="s">
        <v>18</v>
      </c>
      <c r="G7" s="12" t="s">
        <v>24</v>
      </c>
      <c r="H7" s="28">
        <v>79</v>
      </c>
      <c r="I7" s="13" t="s">
        <v>24</v>
      </c>
      <c r="J7" s="1" t="s">
        <v>416</v>
      </c>
      <c r="K7" s="14" t="s">
        <v>21</v>
      </c>
      <c r="L7" s="14" t="s">
        <v>28</v>
      </c>
      <c r="M7" s="2">
        <v>4</v>
      </c>
      <c r="N7" s="14" t="s">
        <v>245</v>
      </c>
      <c r="O7" s="38" t="s">
        <v>219</v>
      </c>
      <c r="P7" s="25" t="s">
        <v>389</v>
      </c>
      <c r="Q7" s="26" t="s">
        <v>388</v>
      </c>
      <c r="R7" s="26" t="s">
        <v>388</v>
      </c>
      <c r="S7" s="26" t="s">
        <v>388</v>
      </c>
      <c r="T7" s="26" t="s">
        <v>388</v>
      </c>
      <c r="U7" s="50" t="s">
        <v>388</v>
      </c>
      <c r="V7" s="26" t="s">
        <v>388</v>
      </c>
      <c r="W7" s="26" t="s">
        <v>388</v>
      </c>
      <c r="X7" s="26" t="s">
        <v>388</v>
      </c>
      <c r="Y7" s="50" t="s">
        <v>388</v>
      </c>
      <c r="Z7" s="26" t="s">
        <v>388</v>
      </c>
      <c r="AA7" s="26" t="s">
        <v>388</v>
      </c>
      <c r="AB7" s="26" t="s">
        <v>388</v>
      </c>
      <c r="AC7" s="26" t="s">
        <v>388</v>
      </c>
      <c r="AD7" s="26" t="s">
        <v>388</v>
      </c>
      <c r="AE7" s="48" t="s">
        <v>296</v>
      </c>
      <c r="AF7" s="48" t="s">
        <v>292</v>
      </c>
      <c r="AG7" s="48">
        <v>-1.6272039700000001</v>
      </c>
      <c r="AH7" s="48">
        <v>52.80309707</v>
      </c>
      <c r="AI7" s="25" t="s">
        <v>297</v>
      </c>
      <c r="AJ7" s="25" t="s">
        <v>294</v>
      </c>
      <c r="AK7" s="49">
        <f t="shared" si="0"/>
        <v>10</v>
      </c>
      <c r="AL7" s="49">
        <f t="shared" si="1"/>
        <v>25</v>
      </c>
      <c r="AM7" s="49">
        <f t="shared" si="2"/>
        <v>10</v>
      </c>
      <c r="AN7" s="49">
        <f t="shared" si="3"/>
        <v>0</v>
      </c>
      <c r="AO7" s="49">
        <f t="shared" si="4"/>
        <v>0</v>
      </c>
      <c r="AP7" s="49">
        <f t="shared" si="5"/>
        <v>0</v>
      </c>
      <c r="AQ7" s="49">
        <f t="shared" si="6"/>
        <v>45</v>
      </c>
      <c r="AR7" s="85">
        <f t="shared" si="7"/>
        <v>0.6428571428571429</v>
      </c>
      <c r="AS7" s="8">
        <f>RANK(AR7,AR$5:$AR$60)</f>
        <v>21</v>
      </c>
    </row>
    <row r="8" spans="1:45" s="14" customFormat="1" x14ac:dyDescent="0.35">
      <c r="A8" s="17" t="s">
        <v>219</v>
      </c>
      <c r="B8" s="10" t="s">
        <v>30</v>
      </c>
      <c r="C8" s="41" t="s">
        <v>357</v>
      </c>
      <c r="D8" s="9" t="s">
        <v>29</v>
      </c>
      <c r="E8" s="10" t="s">
        <v>27</v>
      </c>
      <c r="F8" s="11" t="s">
        <v>18</v>
      </c>
      <c r="G8" s="12" t="s">
        <v>24</v>
      </c>
      <c r="H8" s="28">
        <v>132</v>
      </c>
      <c r="I8" s="13" t="s">
        <v>24</v>
      </c>
      <c r="J8" s="1" t="s">
        <v>416</v>
      </c>
      <c r="K8" s="14" t="s">
        <v>21</v>
      </c>
      <c r="L8" s="14" t="s">
        <v>31</v>
      </c>
      <c r="M8" s="2">
        <v>15</v>
      </c>
      <c r="N8" s="14" t="s">
        <v>245</v>
      </c>
      <c r="O8" s="38" t="s">
        <v>219</v>
      </c>
      <c r="P8" s="25" t="s">
        <v>389</v>
      </c>
      <c r="Q8" s="26" t="s">
        <v>388</v>
      </c>
      <c r="R8" s="26" t="s">
        <v>388</v>
      </c>
      <c r="S8" s="26" t="s">
        <v>388</v>
      </c>
      <c r="T8" s="26" t="s">
        <v>388</v>
      </c>
      <c r="U8" s="50" t="s">
        <v>388</v>
      </c>
      <c r="V8" s="26" t="s">
        <v>388</v>
      </c>
      <c r="W8" s="26" t="s">
        <v>388</v>
      </c>
      <c r="X8" s="26" t="s">
        <v>388</v>
      </c>
      <c r="Y8" s="50" t="s">
        <v>388</v>
      </c>
      <c r="Z8" s="26" t="s">
        <v>388</v>
      </c>
      <c r="AA8" s="26" t="s">
        <v>388</v>
      </c>
      <c r="AB8" s="26" t="s">
        <v>388</v>
      </c>
      <c r="AC8" s="26" t="s">
        <v>388</v>
      </c>
      <c r="AD8" s="26" t="s">
        <v>388</v>
      </c>
      <c r="AE8" s="26" t="s">
        <v>388</v>
      </c>
      <c r="AF8" s="26" t="s">
        <v>388</v>
      </c>
      <c r="AG8" s="26" t="s">
        <v>388</v>
      </c>
      <c r="AH8" s="26" t="s">
        <v>388</v>
      </c>
      <c r="AI8" s="14" t="s">
        <v>388</v>
      </c>
      <c r="AK8" s="49">
        <f t="shared" si="0"/>
        <v>10</v>
      </c>
      <c r="AL8" s="49">
        <f t="shared" si="1"/>
        <v>25</v>
      </c>
      <c r="AM8" s="49">
        <f t="shared" si="2"/>
        <v>10</v>
      </c>
      <c r="AN8" s="49">
        <f t="shared" si="3"/>
        <v>0</v>
      </c>
      <c r="AO8" s="49">
        <f t="shared" si="4"/>
        <v>1</v>
      </c>
      <c r="AP8" s="49" t="str">
        <f t="shared" si="5"/>
        <v>NO DATA</v>
      </c>
      <c r="AQ8" s="49">
        <f t="shared" si="6"/>
        <v>46</v>
      </c>
      <c r="AR8" s="85">
        <f t="shared" si="7"/>
        <v>0.65714285714285714</v>
      </c>
      <c r="AS8" s="8">
        <f>RANK(AR8,AR$5:$AR$60)</f>
        <v>15</v>
      </c>
    </row>
    <row r="9" spans="1:45" s="14" customFormat="1" x14ac:dyDescent="0.35">
      <c r="A9" s="17" t="s">
        <v>219</v>
      </c>
      <c r="B9" s="10" t="s">
        <v>434</v>
      </c>
      <c r="C9" s="41" t="s">
        <v>358</v>
      </c>
      <c r="D9" s="9" t="s">
        <v>32</v>
      </c>
      <c r="E9" s="10" t="s">
        <v>27</v>
      </c>
      <c r="F9" s="13" t="s">
        <v>18</v>
      </c>
      <c r="G9" s="12" t="s">
        <v>24</v>
      </c>
      <c r="H9" s="28">
        <v>43</v>
      </c>
      <c r="I9" s="13" t="s">
        <v>18</v>
      </c>
      <c r="J9" s="13" t="s">
        <v>33</v>
      </c>
      <c r="K9" s="14" t="s">
        <v>21</v>
      </c>
      <c r="L9" s="14" t="s">
        <v>34</v>
      </c>
      <c r="M9" s="2">
        <v>30</v>
      </c>
      <c r="N9" s="14" t="s">
        <v>245</v>
      </c>
      <c r="O9" s="38" t="s">
        <v>219</v>
      </c>
      <c r="P9" s="25" t="s">
        <v>389</v>
      </c>
      <c r="Q9" s="26" t="s">
        <v>388</v>
      </c>
      <c r="R9" s="26" t="s">
        <v>388</v>
      </c>
      <c r="S9" s="26" t="s">
        <v>388</v>
      </c>
      <c r="T9" s="26" t="s">
        <v>388</v>
      </c>
      <c r="U9" s="50" t="s">
        <v>388</v>
      </c>
      <c r="V9" s="26" t="s">
        <v>388</v>
      </c>
      <c r="W9" s="26" t="s">
        <v>388</v>
      </c>
      <c r="X9" s="26" t="s">
        <v>388</v>
      </c>
      <c r="Y9" s="50" t="s">
        <v>388</v>
      </c>
      <c r="Z9" s="26" t="s">
        <v>388</v>
      </c>
      <c r="AA9" s="26" t="s">
        <v>388</v>
      </c>
      <c r="AB9" s="26" t="s">
        <v>388</v>
      </c>
      <c r="AC9" s="26" t="s">
        <v>388</v>
      </c>
      <c r="AD9" s="26" t="s">
        <v>388</v>
      </c>
      <c r="AE9" s="26" t="s">
        <v>388</v>
      </c>
      <c r="AF9" s="26" t="s">
        <v>388</v>
      </c>
      <c r="AG9" s="26" t="s">
        <v>388</v>
      </c>
      <c r="AH9" s="26" t="s">
        <v>388</v>
      </c>
      <c r="AI9" s="14" t="s">
        <v>388</v>
      </c>
      <c r="AK9" s="49">
        <f t="shared" si="0"/>
        <v>10</v>
      </c>
      <c r="AL9" s="49">
        <f t="shared" si="1"/>
        <v>25</v>
      </c>
      <c r="AM9" s="49">
        <f t="shared" si="2"/>
        <v>8</v>
      </c>
      <c r="AN9" s="49">
        <f t="shared" si="3"/>
        <v>10</v>
      </c>
      <c r="AO9" s="49">
        <f t="shared" si="4"/>
        <v>3</v>
      </c>
      <c r="AP9" s="49" t="str">
        <f t="shared" si="5"/>
        <v>NO DATA</v>
      </c>
      <c r="AQ9" s="49">
        <f t="shared" si="6"/>
        <v>56</v>
      </c>
      <c r="AR9" s="85">
        <f t="shared" si="7"/>
        <v>0.8</v>
      </c>
      <c r="AS9" s="8">
        <f>RANK(AR9,AR$5:$AR$60)</f>
        <v>4</v>
      </c>
    </row>
    <row r="10" spans="1:45" s="8" customFormat="1" x14ac:dyDescent="0.35">
      <c r="A10" s="17" t="s">
        <v>219</v>
      </c>
      <c r="B10" s="10" t="s">
        <v>35</v>
      </c>
      <c r="C10" s="41" t="s">
        <v>351</v>
      </c>
      <c r="D10" s="9" t="s">
        <v>6</v>
      </c>
      <c r="E10" s="10" t="s">
        <v>27</v>
      </c>
      <c r="F10" s="11" t="s">
        <v>18</v>
      </c>
      <c r="G10" s="12" t="s">
        <v>24</v>
      </c>
      <c r="H10" s="28">
        <v>9</v>
      </c>
      <c r="I10" s="13" t="s">
        <v>24</v>
      </c>
      <c r="J10" s="1" t="s">
        <v>416</v>
      </c>
      <c r="K10" s="14" t="s">
        <v>21</v>
      </c>
      <c r="L10" s="14" t="s">
        <v>36</v>
      </c>
      <c r="M10" s="2">
        <v>40</v>
      </c>
      <c r="N10" s="14" t="s">
        <v>245</v>
      </c>
      <c r="O10" s="38" t="s">
        <v>219</v>
      </c>
      <c r="P10" s="25" t="s">
        <v>389</v>
      </c>
      <c r="Q10" s="26" t="s">
        <v>388</v>
      </c>
      <c r="R10" s="26" t="s">
        <v>388</v>
      </c>
      <c r="S10" s="26" t="s">
        <v>388</v>
      </c>
      <c r="T10" s="26" t="s">
        <v>388</v>
      </c>
      <c r="U10" s="50" t="s">
        <v>388</v>
      </c>
      <c r="V10" s="26" t="s">
        <v>388</v>
      </c>
      <c r="W10" s="26" t="s">
        <v>388</v>
      </c>
      <c r="X10" s="26" t="s">
        <v>388</v>
      </c>
      <c r="Y10" s="50" t="s">
        <v>388</v>
      </c>
      <c r="Z10" s="26" t="s">
        <v>388</v>
      </c>
      <c r="AA10" s="26" t="s">
        <v>388</v>
      </c>
      <c r="AB10" s="26" t="s">
        <v>388</v>
      </c>
      <c r="AC10" s="26" t="s">
        <v>388</v>
      </c>
      <c r="AD10" s="26" t="s">
        <v>388</v>
      </c>
      <c r="AE10" s="48" t="s">
        <v>299</v>
      </c>
      <c r="AF10" s="48" t="s">
        <v>292</v>
      </c>
      <c r="AG10" s="48">
        <v>-1.6301675630000001</v>
      </c>
      <c r="AH10" s="48">
        <v>52.801703969999998</v>
      </c>
      <c r="AI10" s="25" t="s">
        <v>293</v>
      </c>
      <c r="AJ10" s="25" t="s">
        <v>294</v>
      </c>
      <c r="AK10" s="49">
        <f t="shared" si="0"/>
        <v>10</v>
      </c>
      <c r="AL10" s="49">
        <f t="shared" si="1"/>
        <v>25</v>
      </c>
      <c r="AM10" s="49">
        <f t="shared" si="2"/>
        <v>0</v>
      </c>
      <c r="AN10" s="49">
        <f t="shared" si="3"/>
        <v>0</v>
      </c>
      <c r="AO10" s="49">
        <f t="shared" si="4"/>
        <v>4</v>
      </c>
      <c r="AP10" s="49">
        <f t="shared" si="5"/>
        <v>10</v>
      </c>
      <c r="AQ10" s="49">
        <f t="shared" si="6"/>
        <v>49</v>
      </c>
      <c r="AR10" s="85">
        <f t="shared" si="7"/>
        <v>0.7</v>
      </c>
      <c r="AS10" s="8">
        <f>RANK(AR10,AR$5:$AR$60)</f>
        <v>11</v>
      </c>
    </row>
    <row r="11" spans="1:45" s="14" customFormat="1" x14ac:dyDescent="0.35">
      <c r="A11" s="17" t="s">
        <v>219</v>
      </c>
      <c r="B11" s="10" t="s">
        <v>38</v>
      </c>
      <c r="C11" s="41" t="s">
        <v>359</v>
      </c>
      <c r="D11" s="9" t="s">
        <v>37</v>
      </c>
      <c r="E11" s="10" t="s">
        <v>17</v>
      </c>
      <c r="F11" s="11" t="s">
        <v>18</v>
      </c>
      <c r="G11" s="12" t="s">
        <v>24</v>
      </c>
      <c r="H11" s="28">
        <v>296</v>
      </c>
      <c r="I11" s="13" t="s">
        <v>18</v>
      </c>
      <c r="J11" s="13" t="s">
        <v>39</v>
      </c>
      <c r="K11" s="14" t="s">
        <v>21</v>
      </c>
      <c r="L11" s="14" t="s">
        <v>40</v>
      </c>
      <c r="M11" s="2">
        <v>56</v>
      </c>
      <c r="N11" s="14" t="s">
        <v>245</v>
      </c>
      <c r="O11" s="38" t="s">
        <v>219</v>
      </c>
      <c r="P11" s="25" t="s">
        <v>389</v>
      </c>
      <c r="Q11" s="26" t="s">
        <v>388</v>
      </c>
      <c r="R11" s="26" t="s">
        <v>388</v>
      </c>
      <c r="S11" s="26" t="s">
        <v>388</v>
      </c>
      <c r="T11" s="26" t="s">
        <v>388</v>
      </c>
      <c r="U11" s="50" t="s">
        <v>388</v>
      </c>
      <c r="V11" s="26" t="s">
        <v>388</v>
      </c>
      <c r="W11" s="26" t="s">
        <v>388</v>
      </c>
      <c r="X11" s="26" t="s">
        <v>388</v>
      </c>
      <c r="Y11" s="50" t="s">
        <v>388</v>
      </c>
      <c r="Z11" s="26" t="s">
        <v>388</v>
      </c>
      <c r="AA11" s="26" t="s">
        <v>388</v>
      </c>
      <c r="AB11" s="26" t="s">
        <v>388</v>
      </c>
      <c r="AC11" s="26" t="s">
        <v>388</v>
      </c>
      <c r="AD11" s="26" t="s">
        <v>388</v>
      </c>
      <c r="AE11" s="48" t="s">
        <v>300</v>
      </c>
      <c r="AF11" s="48" t="s">
        <v>292</v>
      </c>
      <c r="AG11" s="48">
        <v>-1.86314633</v>
      </c>
      <c r="AH11" s="48">
        <v>52.89986159</v>
      </c>
      <c r="AI11" s="25" t="s">
        <v>293</v>
      </c>
      <c r="AJ11" s="25" t="s">
        <v>294</v>
      </c>
      <c r="AK11" s="49">
        <f t="shared" si="0"/>
        <v>10</v>
      </c>
      <c r="AL11" s="49">
        <f t="shared" si="1"/>
        <v>25</v>
      </c>
      <c r="AM11" s="49">
        <f t="shared" si="2"/>
        <v>10</v>
      </c>
      <c r="AN11" s="49">
        <f t="shared" si="3"/>
        <v>10</v>
      </c>
      <c r="AO11" s="49">
        <f t="shared" si="4"/>
        <v>5</v>
      </c>
      <c r="AP11" s="49">
        <f t="shared" si="5"/>
        <v>10</v>
      </c>
      <c r="AQ11" s="49">
        <f t="shared" si="6"/>
        <v>70</v>
      </c>
      <c r="AR11" s="85">
        <f t="shared" si="7"/>
        <v>1</v>
      </c>
      <c r="AS11" s="8">
        <f>RANK(AR11,AR$5:$AR$60)</f>
        <v>1</v>
      </c>
    </row>
    <row r="12" spans="1:45" s="14" customFormat="1" ht="93" x14ac:dyDescent="0.35">
      <c r="A12" s="59" t="s">
        <v>219</v>
      </c>
      <c r="B12" s="4" t="s">
        <v>41</v>
      </c>
      <c r="C12" s="41" t="s">
        <v>360</v>
      </c>
      <c r="D12" s="3" t="s">
        <v>8</v>
      </c>
      <c r="E12" s="4" t="s">
        <v>42</v>
      </c>
      <c r="F12" s="5" t="s">
        <v>18</v>
      </c>
      <c r="G12" s="6" t="s">
        <v>9</v>
      </c>
      <c r="H12" s="27">
        <v>113</v>
      </c>
      <c r="I12" s="13" t="s">
        <v>24</v>
      </c>
      <c r="J12" s="7" t="s">
        <v>20</v>
      </c>
      <c r="K12" s="8" t="s">
        <v>21</v>
      </c>
      <c r="L12" s="8" t="s">
        <v>43</v>
      </c>
      <c r="M12" s="107">
        <v>115</v>
      </c>
      <c r="N12" s="14" t="s">
        <v>245</v>
      </c>
      <c r="O12" s="38" t="s">
        <v>219</v>
      </c>
      <c r="P12" s="25" t="s">
        <v>389</v>
      </c>
      <c r="Q12" s="49" t="s">
        <v>388</v>
      </c>
      <c r="R12" s="49" t="s">
        <v>388</v>
      </c>
      <c r="S12" s="49" t="s">
        <v>388</v>
      </c>
      <c r="T12" s="49" t="s">
        <v>388</v>
      </c>
      <c r="U12" s="52" t="s">
        <v>388</v>
      </c>
      <c r="V12" s="49" t="s">
        <v>388</v>
      </c>
      <c r="W12" s="49" t="s">
        <v>388</v>
      </c>
      <c r="X12" s="49" t="s">
        <v>388</v>
      </c>
      <c r="Y12" s="52" t="s">
        <v>388</v>
      </c>
      <c r="Z12" s="49" t="s">
        <v>388</v>
      </c>
      <c r="AA12" s="49" t="s">
        <v>388</v>
      </c>
      <c r="AB12" s="49" t="s">
        <v>388</v>
      </c>
      <c r="AC12" s="49" t="s">
        <v>388</v>
      </c>
      <c r="AD12" s="49" t="s">
        <v>388</v>
      </c>
      <c r="AE12" s="48" t="s">
        <v>301</v>
      </c>
      <c r="AF12" s="48" t="s">
        <v>292</v>
      </c>
      <c r="AG12" s="48">
        <v>-1.8627085459999999</v>
      </c>
      <c r="AH12" s="48">
        <v>52.897263170000002</v>
      </c>
      <c r="AI12" s="25" t="s">
        <v>293</v>
      </c>
      <c r="AJ12" s="25" t="s">
        <v>294</v>
      </c>
      <c r="AK12" s="49">
        <f t="shared" si="0"/>
        <v>10</v>
      </c>
      <c r="AL12" s="49">
        <f t="shared" si="1"/>
        <v>0</v>
      </c>
      <c r="AM12" s="49">
        <f t="shared" si="2"/>
        <v>10</v>
      </c>
      <c r="AN12" s="49">
        <f t="shared" si="3"/>
        <v>0</v>
      </c>
      <c r="AO12" s="49">
        <f t="shared" si="4"/>
        <v>5</v>
      </c>
      <c r="AP12" s="49">
        <f t="shared" si="5"/>
        <v>10</v>
      </c>
      <c r="AQ12" s="49">
        <f t="shared" si="6"/>
        <v>35</v>
      </c>
      <c r="AR12" s="85">
        <f t="shared" si="7"/>
        <v>0.5</v>
      </c>
      <c r="AS12" s="8">
        <f>RANK(AR12,AR$5:$AR$60)</f>
        <v>46</v>
      </c>
    </row>
    <row r="13" spans="1:45" s="14" customFormat="1" x14ac:dyDescent="0.35">
      <c r="A13" s="17" t="s">
        <v>219</v>
      </c>
      <c r="B13" s="10" t="s">
        <v>44</v>
      </c>
      <c r="C13" s="41" t="s">
        <v>361</v>
      </c>
      <c r="D13" s="9" t="s">
        <v>12</v>
      </c>
      <c r="E13" s="15" t="s">
        <v>45</v>
      </c>
      <c r="F13" s="11" t="s">
        <v>18</v>
      </c>
      <c r="G13" s="12" t="s">
        <v>24</v>
      </c>
      <c r="H13" s="28">
        <v>133</v>
      </c>
      <c r="I13" s="13" t="s">
        <v>24</v>
      </c>
      <c r="J13" s="1" t="s">
        <v>416</v>
      </c>
      <c r="K13" s="14" t="s">
        <v>21</v>
      </c>
      <c r="L13" s="14" t="s">
        <v>46</v>
      </c>
      <c r="M13" s="2">
        <v>105</v>
      </c>
      <c r="N13" s="25" t="s">
        <v>246</v>
      </c>
      <c r="O13" s="38" t="s">
        <v>219</v>
      </c>
      <c r="P13" s="25" t="s">
        <v>389</v>
      </c>
      <c r="Q13" s="48">
        <v>408766.7856</v>
      </c>
      <c r="R13" s="48">
        <v>333570.08020000003</v>
      </c>
      <c r="S13" s="48" t="str">
        <f>Q13&amp;", "&amp;R13</f>
        <v>408766.7856, 333570.0802</v>
      </c>
      <c r="T13" s="48">
        <v>4</v>
      </c>
      <c r="U13" s="31" t="s">
        <v>247</v>
      </c>
      <c r="V13" s="48" t="s">
        <v>239</v>
      </c>
      <c r="W13" s="48" t="s">
        <v>248</v>
      </c>
      <c r="X13" s="48" t="s">
        <v>248</v>
      </c>
      <c r="Y13" s="31" t="s">
        <v>249</v>
      </c>
      <c r="Z13" s="48">
        <v>408766.7856</v>
      </c>
      <c r="AA13" s="48">
        <v>333570.08020000003</v>
      </c>
      <c r="AB13" s="48" t="s">
        <v>250</v>
      </c>
      <c r="AC13" s="48">
        <v>52.899501999999998</v>
      </c>
      <c r="AD13" s="48">
        <v>-1.8711305</v>
      </c>
      <c r="AE13" s="48" t="s">
        <v>302</v>
      </c>
      <c r="AF13" s="48" t="s">
        <v>292</v>
      </c>
      <c r="AG13" s="48">
        <v>-1.870414936</v>
      </c>
      <c r="AH13" s="48">
        <v>52.900157380000003</v>
      </c>
      <c r="AI13" s="25" t="s">
        <v>293</v>
      </c>
      <c r="AJ13" s="25" t="s">
        <v>294</v>
      </c>
      <c r="AK13" s="49">
        <f t="shared" si="0"/>
        <v>10</v>
      </c>
      <c r="AL13" s="49">
        <f t="shared" si="1"/>
        <v>25</v>
      </c>
      <c r="AM13" s="49">
        <f t="shared" si="2"/>
        <v>10</v>
      </c>
      <c r="AN13" s="49">
        <f t="shared" si="3"/>
        <v>0</v>
      </c>
      <c r="AO13" s="49">
        <f t="shared" si="4"/>
        <v>5</v>
      </c>
      <c r="AP13" s="49">
        <f t="shared" si="5"/>
        <v>10</v>
      </c>
      <c r="AQ13" s="49">
        <f t="shared" si="6"/>
        <v>60</v>
      </c>
      <c r="AR13" s="85">
        <f t="shared" si="7"/>
        <v>0.8571428571428571</v>
      </c>
      <c r="AS13" s="8">
        <f>RANK(AR13,AR$5:$AR$60)</f>
        <v>2</v>
      </c>
    </row>
    <row r="14" spans="1:45" s="14" customFormat="1" x14ac:dyDescent="0.35">
      <c r="A14" s="17" t="s">
        <v>219</v>
      </c>
      <c r="B14" s="10" t="s">
        <v>48</v>
      </c>
      <c r="C14" s="41" t="s">
        <v>363</v>
      </c>
      <c r="D14" s="9" t="s">
        <v>47</v>
      </c>
      <c r="E14" s="15" t="s">
        <v>45</v>
      </c>
      <c r="F14" s="13" t="s">
        <v>18</v>
      </c>
      <c r="G14" s="12" t="s">
        <v>24</v>
      </c>
      <c r="H14" s="28">
        <v>33</v>
      </c>
      <c r="I14" s="13" t="s">
        <v>24</v>
      </c>
      <c r="J14" s="1" t="s">
        <v>416</v>
      </c>
      <c r="K14" s="14" t="s">
        <v>21</v>
      </c>
      <c r="L14" s="14" t="s">
        <v>49</v>
      </c>
      <c r="M14" s="2">
        <v>136</v>
      </c>
      <c r="N14" s="14" t="s">
        <v>245</v>
      </c>
      <c r="O14" s="38" t="s">
        <v>219</v>
      </c>
      <c r="P14" s="25" t="s">
        <v>389</v>
      </c>
      <c r="Q14" s="26" t="s">
        <v>388</v>
      </c>
      <c r="R14" s="26" t="s">
        <v>388</v>
      </c>
      <c r="S14" s="26" t="s">
        <v>388</v>
      </c>
      <c r="T14" s="26" t="s">
        <v>388</v>
      </c>
      <c r="U14" s="50" t="s">
        <v>388</v>
      </c>
      <c r="V14" s="26" t="s">
        <v>388</v>
      </c>
      <c r="W14" s="26" t="s">
        <v>388</v>
      </c>
      <c r="X14" s="26" t="s">
        <v>388</v>
      </c>
      <c r="Y14" s="50" t="s">
        <v>388</v>
      </c>
      <c r="Z14" s="26" t="s">
        <v>388</v>
      </c>
      <c r="AA14" s="26" t="s">
        <v>388</v>
      </c>
      <c r="AB14" s="26" t="s">
        <v>388</v>
      </c>
      <c r="AC14" s="26" t="s">
        <v>388</v>
      </c>
      <c r="AD14" s="26" t="s">
        <v>388</v>
      </c>
      <c r="AE14" s="48" t="s">
        <v>303</v>
      </c>
      <c r="AF14" s="48" t="s">
        <v>304</v>
      </c>
      <c r="AG14" s="48">
        <v>-1.686811429</v>
      </c>
      <c r="AH14" s="48">
        <v>52.858092259999999</v>
      </c>
      <c r="AI14" s="25" t="s">
        <v>293</v>
      </c>
      <c r="AJ14" s="25" t="s">
        <v>294</v>
      </c>
      <c r="AK14" s="49">
        <f t="shared" si="0"/>
        <v>10</v>
      </c>
      <c r="AL14" s="49">
        <f t="shared" si="1"/>
        <v>25</v>
      </c>
      <c r="AM14" s="49">
        <f t="shared" si="2"/>
        <v>6</v>
      </c>
      <c r="AN14" s="49">
        <f t="shared" si="3"/>
        <v>0</v>
      </c>
      <c r="AO14" s="49">
        <f t="shared" si="4"/>
        <v>5</v>
      </c>
      <c r="AP14" s="49">
        <f t="shared" si="5"/>
        <v>10</v>
      </c>
      <c r="AQ14" s="49">
        <f t="shared" si="6"/>
        <v>56</v>
      </c>
      <c r="AR14" s="85">
        <f t="shared" si="7"/>
        <v>0.8</v>
      </c>
      <c r="AS14" s="8">
        <f>RANK(AR14,AR$5:$AR$60)</f>
        <v>4</v>
      </c>
    </row>
    <row r="15" spans="1:45" s="14" customFormat="1" x14ac:dyDescent="0.35">
      <c r="A15" s="17" t="s">
        <v>219</v>
      </c>
      <c r="B15" s="38" t="s">
        <v>51</v>
      </c>
      <c r="C15" s="41" t="s">
        <v>352</v>
      </c>
      <c r="D15" s="9" t="s">
        <v>50</v>
      </c>
      <c r="E15" s="15" t="s">
        <v>45</v>
      </c>
      <c r="F15" s="13" t="s">
        <v>18</v>
      </c>
      <c r="G15" s="12" t="s">
        <v>24</v>
      </c>
      <c r="H15" s="28">
        <v>27</v>
      </c>
      <c r="I15" s="13" t="s">
        <v>24</v>
      </c>
      <c r="J15" s="70" t="s">
        <v>401</v>
      </c>
      <c r="K15" s="14" t="s">
        <v>21</v>
      </c>
      <c r="L15" s="14" t="s">
        <v>52</v>
      </c>
      <c r="M15" s="2">
        <v>83</v>
      </c>
      <c r="N15" s="14" t="s">
        <v>245</v>
      </c>
      <c r="O15" s="38" t="s">
        <v>219</v>
      </c>
      <c r="P15" s="25" t="s">
        <v>389</v>
      </c>
      <c r="Q15" s="26" t="s">
        <v>388</v>
      </c>
      <c r="R15" s="26" t="s">
        <v>388</v>
      </c>
      <c r="S15" s="26" t="s">
        <v>388</v>
      </c>
      <c r="T15" s="26" t="s">
        <v>388</v>
      </c>
      <c r="U15" s="50" t="s">
        <v>388</v>
      </c>
      <c r="V15" s="26" t="s">
        <v>388</v>
      </c>
      <c r="W15" s="26" t="s">
        <v>388</v>
      </c>
      <c r="X15" s="26" t="s">
        <v>388</v>
      </c>
      <c r="Y15" s="50" t="s">
        <v>388</v>
      </c>
      <c r="Z15" s="26" t="s">
        <v>388</v>
      </c>
      <c r="AA15" s="26" t="s">
        <v>388</v>
      </c>
      <c r="AB15" s="26" t="s">
        <v>388</v>
      </c>
      <c r="AC15" s="26" t="s">
        <v>388</v>
      </c>
      <c r="AD15" s="26" t="s">
        <v>388</v>
      </c>
      <c r="AE15" s="26" t="s">
        <v>388</v>
      </c>
      <c r="AF15" s="26" t="s">
        <v>388</v>
      </c>
      <c r="AG15" s="26" t="s">
        <v>388</v>
      </c>
      <c r="AH15" s="26" t="s">
        <v>388</v>
      </c>
      <c r="AI15" s="14" t="s">
        <v>388</v>
      </c>
      <c r="AK15" s="49">
        <f t="shared" si="0"/>
        <v>10</v>
      </c>
      <c r="AL15" s="49">
        <f t="shared" si="1"/>
        <v>25</v>
      </c>
      <c r="AM15" s="49">
        <f t="shared" si="2"/>
        <v>2</v>
      </c>
      <c r="AN15" s="49">
        <f t="shared" si="3"/>
        <v>0</v>
      </c>
      <c r="AO15" s="49">
        <f t="shared" si="4"/>
        <v>5</v>
      </c>
      <c r="AP15" s="49" t="str">
        <f t="shared" si="5"/>
        <v>NO DATA</v>
      </c>
      <c r="AQ15" s="49">
        <f t="shared" si="6"/>
        <v>42</v>
      </c>
      <c r="AR15" s="85">
        <f t="shared" si="7"/>
        <v>0.6</v>
      </c>
      <c r="AS15" s="8">
        <f>RANK(AR15,AR$5:$AR$60)</f>
        <v>25</v>
      </c>
    </row>
    <row r="16" spans="1:45" s="14" customFormat="1" x14ac:dyDescent="0.35">
      <c r="A16" s="17" t="s">
        <v>219</v>
      </c>
      <c r="B16" s="38" t="s">
        <v>54</v>
      </c>
      <c r="C16" s="41" t="s">
        <v>364</v>
      </c>
      <c r="D16" s="9" t="s">
        <v>53</v>
      </c>
      <c r="E16" s="15" t="s">
        <v>45</v>
      </c>
      <c r="F16" s="13" t="s">
        <v>18</v>
      </c>
      <c r="G16" s="12" t="s">
        <v>24</v>
      </c>
      <c r="H16" s="28">
        <v>65</v>
      </c>
      <c r="I16" s="13" t="s">
        <v>24</v>
      </c>
      <c r="J16" s="69" t="s">
        <v>402</v>
      </c>
      <c r="K16" s="14" t="s">
        <v>21</v>
      </c>
      <c r="L16" s="14" t="s">
        <v>55</v>
      </c>
      <c r="M16" s="2">
        <v>42</v>
      </c>
      <c r="N16" s="14" t="s">
        <v>245</v>
      </c>
      <c r="O16" s="38" t="s">
        <v>219</v>
      </c>
      <c r="P16" s="25" t="s">
        <v>389</v>
      </c>
      <c r="Q16" s="26" t="s">
        <v>388</v>
      </c>
      <c r="R16" s="26" t="s">
        <v>388</v>
      </c>
      <c r="S16" s="26" t="s">
        <v>388</v>
      </c>
      <c r="T16" s="26" t="s">
        <v>388</v>
      </c>
      <c r="U16" s="50" t="s">
        <v>388</v>
      </c>
      <c r="V16" s="26" t="s">
        <v>388</v>
      </c>
      <c r="W16" s="26" t="s">
        <v>388</v>
      </c>
      <c r="X16" s="26" t="s">
        <v>388</v>
      </c>
      <c r="Y16" s="50" t="s">
        <v>388</v>
      </c>
      <c r="Z16" s="26" t="s">
        <v>388</v>
      </c>
      <c r="AA16" s="26" t="s">
        <v>388</v>
      </c>
      <c r="AB16" s="26" t="s">
        <v>388</v>
      </c>
      <c r="AC16" s="26" t="s">
        <v>388</v>
      </c>
      <c r="AD16" s="26" t="s">
        <v>388</v>
      </c>
      <c r="AE16" s="48" t="s">
        <v>305</v>
      </c>
      <c r="AF16" s="48" t="s">
        <v>304</v>
      </c>
      <c r="AG16" s="48">
        <v>-1.7244151109999999</v>
      </c>
      <c r="AH16" s="48">
        <v>52.765027590000003</v>
      </c>
      <c r="AI16" s="25" t="s">
        <v>306</v>
      </c>
      <c r="AJ16" s="25" t="s">
        <v>294</v>
      </c>
      <c r="AK16" s="49">
        <f t="shared" si="0"/>
        <v>10</v>
      </c>
      <c r="AL16" s="49">
        <f t="shared" si="1"/>
        <v>25</v>
      </c>
      <c r="AM16" s="49">
        <f t="shared" si="2"/>
        <v>10</v>
      </c>
      <c r="AN16" s="49">
        <f t="shared" si="3"/>
        <v>0</v>
      </c>
      <c r="AO16" s="49">
        <f t="shared" si="4"/>
        <v>4</v>
      </c>
      <c r="AP16" s="49">
        <f t="shared" si="5"/>
        <v>5</v>
      </c>
      <c r="AQ16" s="49">
        <f t="shared" si="6"/>
        <v>54</v>
      </c>
      <c r="AR16" s="85">
        <f t="shared" si="7"/>
        <v>0.77142857142857146</v>
      </c>
      <c r="AS16" s="8">
        <f>RANK(AR16,AR$5:$AR$60)</f>
        <v>7</v>
      </c>
    </row>
    <row r="17" spans="1:45" s="14" customFormat="1" x14ac:dyDescent="0.35">
      <c r="A17" s="17" t="s">
        <v>219</v>
      </c>
      <c r="B17" s="12" t="s">
        <v>56</v>
      </c>
      <c r="C17" s="42" t="s">
        <v>353</v>
      </c>
      <c r="D17" s="16" t="s">
        <v>5</v>
      </c>
      <c r="E17" s="15" t="s">
        <v>57</v>
      </c>
      <c r="F17" s="11" t="s">
        <v>18</v>
      </c>
      <c r="G17" s="12" t="s">
        <v>24</v>
      </c>
      <c r="H17" s="28">
        <v>103</v>
      </c>
      <c r="I17" s="13" t="s">
        <v>24</v>
      </c>
      <c r="J17" s="70" t="s">
        <v>401</v>
      </c>
      <c r="K17" s="14" t="s">
        <v>21</v>
      </c>
      <c r="L17" s="14" t="s">
        <v>58</v>
      </c>
      <c r="M17" s="2">
        <v>19</v>
      </c>
      <c r="N17" s="14" t="s">
        <v>245</v>
      </c>
      <c r="O17" s="38" t="s">
        <v>219</v>
      </c>
      <c r="P17" s="25" t="s">
        <v>389</v>
      </c>
      <c r="Q17" s="26" t="s">
        <v>388</v>
      </c>
      <c r="R17" s="26" t="s">
        <v>388</v>
      </c>
      <c r="S17" s="26" t="s">
        <v>388</v>
      </c>
      <c r="T17" s="26" t="s">
        <v>388</v>
      </c>
      <c r="U17" s="50" t="s">
        <v>388</v>
      </c>
      <c r="V17" s="26" t="s">
        <v>388</v>
      </c>
      <c r="W17" s="26" t="s">
        <v>388</v>
      </c>
      <c r="X17" s="26" t="s">
        <v>388</v>
      </c>
      <c r="Y17" s="50" t="s">
        <v>388</v>
      </c>
      <c r="Z17" s="26" t="s">
        <v>388</v>
      </c>
      <c r="AA17" s="26" t="s">
        <v>388</v>
      </c>
      <c r="AB17" s="26" t="s">
        <v>388</v>
      </c>
      <c r="AC17" s="26" t="s">
        <v>388</v>
      </c>
      <c r="AD17" s="26" t="s">
        <v>388</v>
      </c>
      <c r="AE17" s="26" t="s">
        <v>388</v>
      </c>
      <c r="AF17" s="26" t="s">
        <v>388</v>
      </c>
      <c r="AG17" s="26" t="s">
        <v>388</v>
      </c>
      <c r="AH17" s="26" t="s">
        <v>388</v>
      </c>
      <c r="AI17" s="14" t="s">
        <v>388</v>
      </c>
      <c r="AK17" s="49">
        <f t="shared" si="0"/>
        <v>10</v>
      </c>
      <c r="AL17" s="49">
        <f t="shared" si="1"/>
        <v>25</v>
      </c>
      <c r="AM17" s="49">
        <f t="shared" si="2"/>
        <v>10</v>
      </c>
      <c r="AN17" s="49">
        <f t="shared" si="3"/>
        <v>0</v>
      </c>
      <c r="AO17" s="49">
        <f t="shared" si="4"/>
        <v>1</v>
      </c>
      <c r="AP17" s="49" t="str">
        <f t="shared" si="5"/>
        <v>NO DATA</v>
      </c>
      <c r="AQ17" s="49">
        <f t="shared" si="6"/>
        <v>46</v>
      </c>
      <c r="AR17" s="85">
        <f t="shared" si="7"/>
        <v>0.65714285714285714</v>
      </c>
      <c r="AS17" s="8">
        <f>RANK(AR17,AR$5:$AR$60)</f>
        <v>15</v>
      </c>
    </row>
    <row r="18" spans="1:45" s="14" customFormat="1" x14ac:dyDescent="0.35">
      <c r="A18" s="17" t="s">
        <v>219</v>
      </c>
      <c r="B18" s="17" t="s">
        <v>60</v>
      </c>
      <c r="C18" s="42" t="s">
        <v>365</v>
      </c>
      <c r="D18" s="16" t="s">
        <v>59</v>
      </c>
      <c r="E18" s="15" t="s">
        <v>45</v>
      </c>
      <c r="F18" s="13" t="s">
        <v>18</v>
      </c>
      <c r="G18" s="12" t="s">
        <v>24</v>
      </c>
      <c r="H18" s="28">
        <v>48</v>
      </c>
      <c r="I18" s="13" t="s">
        <v>24</v>
      </c>
      <c r="J18" s="1" t="s">
        <v>416</v>
      </c>
      <c r="K18" s="14" t="s">
        <v>21</v>
      </c>
      <c r="L18" s="14" t="s">
        <v>61</v>
      </c>
      <c r="M18" s="2">
        <v>198</v>
      </c>
      <c r="N18" s="25" t="s">
        <v>251</v>
      </c>
      <c r="O18" s="38" t="s">
        <v>219</v>
      </c>
      <c r="P18" s="25" t="s">
        <v>389</v>
      </c>
      <c r="Q18" s="48">
        <v>423923.69179999997</v>
      </c>
      <c r="R18" s="48">
        <v>323507.71779999998</v>
      </c>
      <c r="S18" s="48" t="str">
        <f>Q18&amp;", "&amp;R18</f>
        <v>423923.6918, 323507.7178</v>
      </c>
      <c r="T18" s="48">
        <v>2</v>
      </c>
      <c r="U18" s="31" t="s">
        <v>238</v>
      </c>
      <c r="V18" s="48" t="s">
        <v>239</v>
      </c>
      <c r="W18" s="48" t="s">
        <v>248</v>
      </c>
      <c r="X18" s="48" t="s">
        <v>248</v>
      </c>
      <c r="Y18" s="31" t="s">
        <v>252</v>
      </c>
      <c r="Z18" s="48">
        <v>423923.69179999997</v>
      </c>
      <c r="AA18" s="48">
        <v>323507.71779999998</v>
      </c>
      <c r="AB18" s="48" t="s">
        <v>253</v>
      </c>
      <c r="AC18" s="48">
        <v>52.808585999999998</v>
      </c>
      <c r="AD18" s="48">
        <v>-1.6465464000000001</v>
      </c>
      <c r="AE18" s="48" t="s">
        <v>307</v>
      </c>
      <c r="AF18" s="48" t="s">
        <v>304</v>
      </c>
      <c r="AG18" s="48">
        <v>-1.6476653429999999</v>
      </c>
      <c r="AH18" s="48">
        <v>52.80784422</v>
      </c>
      <c r="AI18" s="25" t="s">
        <v>297</v>
      </c>
      <c r="AJ18" s="25" t="s">
        <v>294</v>
      </c>
      <c r="AK18" s="49">
        <f t="shared" si="0"/>
        <v>10</v>
      </c>
      <c r="AL18" s="49">
        <f t="shared" si="1"/>
        <v>25</v>
      </c>
      <c r="AM18" s="49">
        <f t="shared" si="2"/>
        <v>8</v>
      </c>
      <c r="AN18" s="49">
        <f t="shared" si="3"/>
        <v>0</v>
      </c>
      <c r="AO18" s="49">
        <f t="shared" si="4"/>
        <v>5</v>
      </c>
      <c r="AP18" s="49">
        <f t="shared" si="5"/>
        <v>0</v>
      </c>
      <c r="AQ18" s="49">
        <f t="shared" si="6"/>
        <v>48</v>
      </c>
      <c r="AR18" s="85">
        <f t="shared" si="7"/>
        <v>0.68571428571428572</v>
      </c>
      <c r="AS18" s="8">
        <f>RANK(AR18,AR$5:$AR$60)</f>
        <v>12</v>
      </c>
    </row>
    <row r="19" spans="1:45" s="14" customFormat="1" x14ac:dyDescent="0.35">
      <c r="A19" s="17" t="s">
        <v>219</v>
      </c>
      <c r="B19" s="10" t="s">
        <v>7</v>
      </c>
      <c r="C19" s="41" t="s">
        <v>366</v>
      </c>
      <c r="D19" s="9" t="s">
        <v>32</v>
      </c>
      <c r="E19" s="10" t="s">
        <v>42</v>
      </c>
      <c r="F19" s="13" t="s">
        <v>18</v>
      </c>
      <c r="G19" s="12" t="s">
        <v>24</v>
      </c>
      <c r="H19" s="28">
        <v>179</v>
      </c>
      <c r="I19" s="13" t="s">
        <v>24</v>
      </c>
      <c r="J19" s="1" t="s">
        <v>416</v>
      </c>
      <c r="K19" s="14" t="s">
        <v>62</v>
      </c>
      <c r="L19" s="14" t="s">
        <v>63</v>
      </c>
      <c r="M19" s="2">
        <v>13</v>
      </c>
      <c r="N19" s="14" t="s">
        <v>245</v>
      </c>
      <c r="O19" s="38" t="s">
        <v>219</v>
      </c>
      <c r="P19" s="25" t="s">
        <v>389</v>
      </c>
      <c r="Q19" s="26" t="s">
        <v>388</v>
      </c>
      <c r="R19" s="26" t="s">
        <v>388</v>
      </c>
      <c r="S19" s="26" t="s">
        <v>388</v>
      </c>
      <c r="T19" s="26" t="s">
        <v>388</v>
      </c>
      <c r="U19" s="50" t="s">
        <v>388</v>
      </c>
      <c r="V19" s="26" t="s">
        <v>388</v>
      </c>
      <c r="W19" s="26" t="s">
        <v>388</v>
      </c>
      <c r="X19" s="26" t="s">
        <v>388</v>
      </c>
      <c r="Y19" s="50" t="s">
        <v>388</v>
      </c>
      <c r="Z19" s="26" t="s">
        <v>388</v>
      </c>
      <c r="AA19" s="26" t="s">
        <v>388</v>
      </c>
      <c r="AB19" s="26" t="s">
        <v>388</v>
      </c>
      <c r="AC19" s="26" t="s">
        <v>388</v>
      </c>
      <c r="AD19" s="26" t="s">
        <v>388</v>
      </c>
      <c r="AE19" s="48" t="s">
        <v>298</v>
      </c>
      <c r="AF19" s="48" t="s">
        <v>292</v>
      </c>
      <c r="AG19" s="48">
        <v>-1.6249283800000001</v>
      </c>
      <c r="AH19" s="48">
        <v>52.805535050000003</v>
      </c>
      <c r="AI19" s="25" t="s">
        <v>293</v>
      </c>
      <c r="AK19" s="49">
        <f t="shared" si="0"/>
        <v>10</v>
      </c>
      <c r="AL19" s="49">
        <f t="shared" si="1"/>
        <v>25</v>
      </c>
      <c r="AM19" s="49">
        <f t="shared" si="2"/>
        <v>10</v>
      </c>
      <c r="AN19" s="49">
        <f t="shared" si="3"/>
        <v>0</v>
      </c>
      <c r="AO19" s="49">
        <f t="shared" si="4"/>
        <v>1</v>
      </c>
      <c r="AP19" s="49">
        <f t="shared" si="5"/>
        <v>10</v>
      </c>
      <c r="AQ19" s="49">
        <f t="shared" si="6"/>
        <v>56</v>
      </c>
      <c r="AR19" s="85">
        <f t="shared" si="7"/>
        <v>0.8</v>
      </c>
      <c r="AS19" s="8">
        <f>RANK(AR19,AR$5:$AR$60)</f>
        <v>4</v>
      </c>
    </row>
    <row r="20" spans="1:45" s="14" customFormat="1" x14ac:dyDescent="0.35">
      <c r="A20" s="17" t="s">
        <v>219</v>
      </c>
      <c r="B20" s="10" t="s">
        <v>10</v>
      </c>
      <c r="C20" s="41" t="s">
        <v>367</v>
      </c>
      <c r="D20" s="9" t="s">
        <v>11</v>
      </c>
      <c r="E20" s="10" t="s">
        <v>42</v>
      </c>
      <c r="F20" s="13" t="s">
        <v>18</v>
      </c>
      <c r="G20" s="12" t="s">
        <v>24</v>
      </c>
      <c r="H20" s="28">
        <v>78</v>
      </c>
      <c r="I20" s="13" t="s">
        <v>24</v>
      </c>
      <c r="J20" s="1" t="s">
        <v>416</v>
      </c>
      <c r="K20" s="14" t="s">
        <v>62</v>
      </c>
      <c r="L20" s="14" t="s">
        <v>64</v>
      </c>
      <c r="M20" s="2">
        <v>108</v>
      </c>
      <c r="N20" s="25" t="s">
        <v>254</v>
      </c>
      <c r="O20" s="38" t="s">
        <v>219</v>
      </c>
      <c r="P20" s="25" t="s">
        <v>389</v>
      </c>
      <c r="Q20" s="48">
        <v>408787.8052</v>
      </c>
      <c r="R20" s="48">
        <v>333326.49579999998</v>
      </c>
      <c r="S20" s="48" t="str">
        <f>Q20&amp;", "&amp;R20</f>
        <v>408787.8052, 333326.4958</v>
      </c>
      <c r="T20" s="48">
        <v>4</v>
      </c>
      <c r="U20" s="31" t="s">
        <v>247</v>
      </c>
      <c r="V20" s="48" t="s">
        <v>239</v>
      </c>
      <c r="W20" s="48" t="s">
        <v>248</v>
      </c>
      <c r="X20" s="48" t="s">
        <v>248</v>
      </c>
      <c r="Y20" s="31" t="s">
        <v>255</v>
      </c>
      <c r="Z20" s="48">
        <v>408787.8052</v>
      </c>
      <c r="AA20" s="48">
        <v>333326.49579999998</v>
      </c>
      <c r="AB20" s="48" t="s">
        <v>256</v>
      </c>
      <c r="AC20" s="48">
        <v>52.897308000000002</v>
      </c>
      <c r="AD20" s="48">
        <v>-1.8708248000000001</v>
      </c>
      <c r="AE20" s="48" t="s">
        <v>308</v>
      </c>
      <c r="AF20" s="48" t="s">
        <v>292</v>
      </c>
      <c r="AG20" s="48">
        <v>-1.870559396</v>
      </c>
      <c r="AH20" s="48">
        <v>52.896570799999999</v>
      </c>
      <c r="AI20" s="25" t="s">
        <v>297</v>
      </c>
      <c r="AJ20" s="25" t="s">
        <v>294</v>
      </c>
      <c r="AK20" s="49">
        <f t="shared" si="0"/>
        <v>10</v>
      </c>
      <c r="AL20" s="49">
        <f t="shared" si="1"/>
        <v>25</v>
      </c>
      <c r="AM20" s="49">
        <f t="shared" si="2"/>
        <v>10</v>
      </c>
      <c r="AN20" s="49">
        <f t="shared" si="3"/>
        <v>0</v>
      </c>
      <c r="AO20" s="49">
        <f t="shared" si="4"/>
        <v>5</v>
      </c>
      <c r="AP20" s="49">
        <f t="shared" si="5"/>
        <v>0</v>
      </c>
      <c r="AQ20" s="49">
        <f t="shared" si="6"/>
        <v>50</v>
      </c>
      <c r="AR20" s="85">
        <f t="shared" si="7"/>
        <v>0.7142857142857143</v>
      </c>
      <c r="AS20" s="8">
        <f>RANK(AR20,AR$5:$AR$60)</f>
        <v>10</v>
      </c>
    </row>
    <row r="21" spans="1:45" s="14" customFormat="1" x14ac:dyDescent="0.35">
      <c r="A21" s="17" t="s">
        <v>219</v>
      </c>
      <c r="B21" s="12" t="s">
        <v>66</v>
      </c>
      <c r="C21" s="43" t="s">
        <v>368</v>
      </c>
      <c r="D21" s="16" t="s">
        <v>65</v>
      </c>
      <c r="E21" s="15" t="s">
        <v>45</v>
      </c>
      <c r="F21" s="13" t="s">
        <v>18</v>
      </c>
      <c r="G21" s="12" t="s">
        <v>24</v>
      </c>
      <c r="H21" s="28">
        <v>125</v>
      </c>
      <c r="I21" s="13" t="s">
        <v>24</v>
      </c>
      <c r="J21" s="70" t="s">
        <v>401</v>
      </c>
      <c r="K21" s="14" t="s">
        <v>62</v>
      </c>
      <c r="L21" s="14" t="s">
        <v>67</v>
      </c>
      <c r="M21" s="2">
        <v>20</v>
      </c>
      <c r="N21" s="25" t="s">
        <v>257</v>
      </c>
      <c r="O21" s="38" t="s">
        <v>219</v>
      </c>
      <c r="P21" s="25" t="s">
        <v>389</v>
      </c>
      <c r="Q21" s="48">
        <v>423517.65759999998</v>
      </c>
      <c r="R21" s="48">
        <v>323595.84730000002</v>
      </c>
      <c r="S21" s="48" t="str">
        <f>Q21&amp;", "&amp;R21</f>
        <v>423517.6576, 323595.8473</v>
      </c>
      <c r="T21" s="48">
        <v>6</v>
      </c>
      <c r="U21" s="31" t="s">
        <v>247</v>
      </c>
      <c r="V21" s="48" t="s">
        <v>239</v>
      </c>
      <c r="W21" s="48" t="s">
        <v>248</v>
      </c>
      <c r="X21" s="48" t="s">
        <v>248</v>
      </c>
      <c r="Y21" s="31" t="s">
        <v>258</v>
      </c>
      <c r="Z21" s="48">
        <v>423517.65759999998</v>
      </c>
      <c r="AA21" s="48">
        <v>323595.84730000002</v>
      </c>
      <c r="AB21" s="48" t="s">
        <v>259</v>
      </c>
      <c r="AC21" s="48">
        <v>52.809395000000002</v>
      </c>
      <c r="AD21" s="48">
        <v>-1.6525628999999999</v>
      </c>
      <c r="AE21" s="26" t="s">
        <v>388</v>
      </c>
      <c r="AF21" s="26" t="s">
        <v>388</v>
      </c>
      <c r="AG21" s="26" t="s">
        <v>388</v>
      </c>
      <c r="AH21" s="26" t="s">
        <v>388</v>
      </c>
      <c r="AI21" s="14" t="s">
        <v>388</v>
      </c>
      <c r="AK21" s="49">
        <f t="shared" si="0"/>
        <v>10</v>
      </c>
      <c r="AL21" s="49">
        <f t="shared" si="1"/>
        <v>25</v>
      </c>
      <c r="AM21" s="49">
        <f t="shared" si="2"/>
        <v>10</v>
      </c>
      <c r="AN21" s="49">
        <f t="shared" si="3"/>
        <v>0</v>
      </c>
      <c r="AO21" s="49">
        <f t="shared" si="4"/>
        <v>2</v>
      </c>
      <c r="AP21" s="49" t="str">
        <f t="shared" si="5"/>
        <v>NO DATA</v>
      </c>
      <c r="AQ21" s="49">
        <f t="shared" si="6"/>
        <v>47</v>
      </c>
      <c r="AR21" s="85">
        <f t="shared" si="7"/>
        <v>0.67142857142857137</v>
      </c>
      <c r="AS21" s="8">
        <f>RANK(AR21,AR$5:$AR$60)</f>
        <v>13</v>
      </c>
    </row>
    <row r="22" spans="1:45" s="14" customFormat="1" x14ac:dyDescent="0.35">
      <c r="A22" s="17" t="s">
        <v>219</v>
      </c>
      <c r="B22" s="17" t="s">
        <v>86</v>
      </c>
      <c r="C22" s="43" t="s">
        <v>362</v>
      </c>
      <c r="D22" s="16" t="s">
        <v>85</v>
      </c>
      <c r="E22" s="15" t="s">
        <v>45</v>
      </c>
      <c r="F22" s="13" t="s">
        <v>221</v>
      </c>
      <c r="G22" s="12" t="s">
        <v>24</v>
      </c>
      <c r="H22" s="30">
        <v>40</v>
      </c>
      <c r="I22" s="13" t="s">
        <v>24</v>
      </c>
      <c r="J22" s="1" t="s">
        <v>416</v>
      </c>
      <c r="K22" s="14" t="s">
        <v>87</v>
      </c>
      <c r="L22" s="14" t="s">
        <v>88</v>
      </c>
      <c r="M22" s="2">
        <v>8</v>
      </c>
      <c r="N22" s="14" t="s">
        <v>245</v>
      </c>
      <c r="O22" s="38" t="s">
        <v>219</v>
      </c>
      <c r="P22" s="25" t="s">
        <v>389</v>
      </c>
      <c r="Q22" s="26" t="s">
        <v>388</v>
      </c>
      <c r="R22" s="26" t="s">
        <v>388</v>
      </c>
      <c r="S22" s="26" t="s">
        <v>388</v>
      </c>
      <c r="T22" s="26" t="s">
        <v>388</v>
      </c>
      <c r="U22" s="50" t="s">
        <v>388</v>
      </c>
      <c r="V22" s="26" t="s">
        <v>388</v>
      </c>
      <c r="W22" s="26" t="s">
        <v>388</v>
      </c>
      <c r="X22" s="26" t="s">
        <v>388</v>
      </c>
      <c r="Y22" s="50" t="s">
        <v>388</v>
      </c>
      <c r="Z22" s="26" t="s">
        <v>388</v>
      </c>
      <c r="AA22" s="26" t="s">
        <v>388</v>
      </c>
      <c r="AB22" s="26" t="s">
        <v>388</v>
      </c>
      <c r="AC22" s="26" t="s">
        <v>388</v>
      </c>
      <c r="AD22" s="26" t="s">
        <v>388</v>
      </c>
      <c r="AE22" s="48" t="s">
        <v>314</v>
      </c>
      <c r="AF22" s="48" t="s">
        <v>304</v>
      </c>
      <c r="AG22" s="48">
        <v>-1.8843426350000001</v>
      </c>
      <c r="AH22" s="48">
        <v>52.899836520000001</v>
      </c>
      <c r="AI22" s="25" t="s">
        <v>293</v>
      </c>
      <c r="AJ22" s="25" t="s">
        <v>294</v>
      </c>
      <c r="AK22" s="49">
        <f t="shared" si="0"/>
        <v>0</v>
      </c>
      <c r="AL22" s="49">
        <f t="shared" si="1"/>
        <v>25</v>
      </c>
      <c r="AM22" s="49">
        <f t="shared" si="2"/>
        <v>8</v>
      </c>
      <c r="AN22" s="49">
        <f t="shared" si="3"/>
        <v>0</v>
      </c>
      <c r="AO22" s="49">
        <f t="shared" si="4"/>
        <v>0</v>
      </c>
      <c r="AP22" s="49">
        <f t="shared" si="5"/>
        <v>10</v>
      </c>
      <c r="AQ22" s="49">
        <f t="shared" si="6"/>
        <v>43</v>
      </c>
      <c r="AR22" s="85">
        <f t="shared" si="7"/>
        <v>0.61428571428571432</v>
      </c>
      <c r="AS22" s="8">
        <f>RANK(AR22,AR$5:$AR$60)</f>
        <v>23</v>
      </c>
    </row>
    <row r="23" spans="1:45" s="14" customFormat="1" x14ac:dyDescent="0.35">
      <c r="A23" s="17" t="s">
        <v>219</v>
      </c>
      <c r="B23" s="17" t="s">
        <v>90</v>
      </c>
      <c r="C23" s="43" t="s">
        <v>374</v>
      </c>
      <c r="D23" s="16" t="s">
        <v>89</v>
      </c>
      <c r="E23" s="15" t="s">
        <v>45</v>
      </c>
      <c r="F23" s="13" t="s">
        <v>18</v>
      </c>
      <c r="G23" s="12" t="s">
        <v>24</v>
      </c>
      <c r="H23" s="30">
        <v>11</v>
      </c>
      <c r="I23" s="13" t="s">
        <v>24</v>
      </c>
      <c r="J23" s="1" t="s">
        <v>416</v>
      </c>
      <c r="K23" s="14" t="s">
        <v>87</v>
      </c>
      <c r="L23" s="14" t="s">
        <v>91</v>
      </c>
      <c r="M23" s="2">
        <v>38</v>
      </c>
      <c r="N23" s="14" t="s">
        <v>245</v>
      </c>
      <c r="O23" s="38" t="s">
        <v>219</v>
      </c>
      <c r="P23" s="25" t="s">
        <v>389</v>
      </c>
      <c r="Q23" s="26" t="s">
        <v>388</v>
      </c>
      <c r="R23" s="26" t="s">
        <v>388</v>
      </c>
      <c r="S23" s="26" t="s">
        <v>388</v>
      </c>
      <c r="T23" s="26" t="s">
        <v>388</v>
      </c>
      <c r="U23" s="50" t="s">
        <v>388</v>
      </c>
      <c r="V23" s="26" t="s">
        <v>388</v>
      </c>
      <c r="W23" s="26" t="s">
        <v>388</v>
      </c>
      <c r="X23" s="26" t="s">
        <v>388</v>
      </c>
      <c r="Y23" s="50" t="s">
        <v>388</v>
      </c>
      <c r="Z23" s="26" t="s">
        <v>388</v>
      </c>
      <c r="AA23" s="26" t="s">
        <v>388</v>
      </c>
      <c r="AB23" s="26" t="s">
        <v>388</v>
      </c>
      <c r="AC23" s="26" t="s">
        <v>388</v>
      </c>
      <c r="AD23" s="26" t="s">
        <v>388</v>
      </c>
      <c r="AE23" s="26" t="s">
        <v>388</v>
      </c>
      <c r="AF23" s="26" t="s">
        <v>388</v>
      </c>
      <c r="AG23" s="26" t="s">
        <v>388</v>
      </c>
      <c r="AH23" s="26" t="s">
        <v>388</v>
      </c>
      <c r="AI23" s="14" t="s">
        <v>388</v>
      </c>
      <c r="AK23" s="49">
        <f t="shared" si="0"/>
        <v>10</v>
      </c>
      <c r="AL23" s="49">
        <f t="shared" si="1"/>
        <v>25</v>
      </c>
      <c r="AM23" s="49">
        <f t="shared" si="2"/>
        <v>1</v>
      </c>
      <c r="AN23" s="49">
        <f t="shared" si="3"/>
        <v>0</v>
      </c>
      <c r="AO23" s="49">
        <f t="shared" si="4"/>
        <v>3</v>
      </c>
      <c r="AP23" s="49" t="str">
        <f t="shared" si="5"/>
        <v>NO DATA</v>
      </c>
      <c r="AQ23" s="49">
        <f t="shared" si="6"/>
        <v>39</v>
      </c>
      <c r="AR23" s="85">
        <f t="shared" si="7"/>
        <v>0.55714285714285716</v>
      </c>
      <c r="AS23" s="8">
        <f>RANK(AR23,AR$5:$AR$60)</f>
        <v>28</v>
      </c>
    </row>
    <row r="24" spans="1:45" s="14" customFormat="1" x14ac:dyDescent="0.35">
      <c r="A24" s="17" t="s">
        <v>219</v>
      </c>
      <c r="B24" s="21" t="s">
        <v>93</v>
      </c>
      <c r="C24" s="44" t="s">
        <v>375</v>
      </c>
      <c r="D24" s="19" t="s">
        <v>92</v>
      </c>
      <c r="E24" s="15" t="s">
        <v>45</v>
      </c>
      <c r="F24" s="13" t="s">
        <v>221</v>
      </c>
      <c r="G24" s="12" t="s">
        <v>24</v>
      </c>
      <c r="H24" s="30">
        <v>50</v>
      </c>
      <c r="I24" s="13" t="s">
        <v>24</v>
      </c>
      <c r="J24" s="70" t="s">
        <v>401</v>
      </c>
      <c r="K24" s="14" t="s">
        <v>87</v>
      </c>
      <c r="L24" s="14" t="s">
        <v>94</v>
      </c>
      <c r="M24" s="2">
        <v>7</v>
      </c>
      <c r="N24" s="14" t="s">
        <v>245</v>
      </c>
      <c r="O24" s="38" t="s">
        <v>219</v>
      </c>
      <c r="P24" s="25" t="s">
        <v>389</v>
      </c>
      <c r="Q24" s="26" t="s">
        <v>388</v>
      </c>
      <c r="R24" s="26" t="s">
        <v>388</v>
      </c>
      <c r="S24" s="26" t="s">
        <v>388</v>
      </c>
      <c r="T24" s="26" t="s">
        <v>388</v>
      </c>
      <c r="U24" s="50" t="s">
        <v>388</v>
      </c>
      <c r="V24" s="26" t="s">
        <v>388</v>
      </c>
      <c r="W24" s="26" t="s">
        <v>388</v>
      </c>
      <c r="X24" s="26" t="s">
        <v>388</v>
      </c>
      <c r="Y24" s="50" t="s">
        <v>388</v>
      </c>
      <c r="Z24" s="26" t="s">
        <v>388</v>
      </c>
      <c r="AA24" s="26" t="s">
        <v>388</v>
      </c>
      <c r="AB24" s="26" t="s">
        <v>388</v>
      </c>
      <c r="AC24" s="26" t="s">
        <v>388</v>
      </c>
      <c r="AD24" s="26" t="s">
        <v>388</v>
      </c>
      <c r="AE24" s="26" t="s">
        <v>388</v>
      </c>
      <c r="AF24" s="26" t="s">
        <v>388</v>
      </c>
      <c r="AG24" s="26" t="s">
        <v>388</v>
      </c>
      <c r="AH24" s="26" t="s">
        <v>388</v>
      </c>
      <c r="AI24" s="14" t="s">
        <v>388</v>
      </c>
      <c r="AK24" s="49">
        <f t="shared" si="0"/>
        <v>0</v>
      </c>
      <c r="AL24" s="49">
        <f t="shared" si="1"/>
        <v>25</v>
      </c>
      <c r="AM24" s="49">
        <f t="shared" si="2"/>
        <v>10</v>
      </c>
      <c r="AN24" s="49">
        <f t="shared" si="3"/>
        <v>0</v>
      </c>
      <c r="AO24" s="49">
        <f t="shared" si="4"/>
        <v>0</v>
      </c>
      <c r="AP24" s="49" t="str">
        <f t="shared" si="5"/>
        <v>NO DATA</v>
      </c>
      <c r="AQ24" s="49">
        <f t="shared" si="6"/>
        <v>35</v>
      </c>
      <c r="AR24" s="85">
        <f t="shared" si="7"/>
        <v>0.5</v>
      </c>
      <c r="AS24" s="8">
        <f>RANK(AR24,AR$5:$AR$60)</f>
        <v>46</v>
      </c>
    </row>
    <row r="25" spans="1:45" s="14" customFormat="1" x14ac:dyDescent="0.35">
      <c r="A25" s="17" t="s">
        <v>219</v>
      </c>
      <c r="B25" s="17" t="s">
        <v>96</v>
      </c>
      <c r="C25" s="43" t="s">
        <v>376</v>
      </c>
      <c r="D25" s="16" t="s">
        <v>95</v>
      </c>
      <c r="E25" s="15" t="s">
        <v>45</v>
      </c>
      <c r="F25" s="13" t="s">
        <v>221</v>
      </c>
      <c r="G25" s="12" t="s">
        <v>24</v>
      </c>
      <c r="H25" s="30">
        <v>10</v>
      </c>
      <c r="I25" s="13" t="s">
        <v>24</v>
      </c>
      <c r="J25" s="1" t="s">
        <v>416</v>
      </c>
      <c r="K25" s="14" t="s">
        <v>87</v>
      </c>
      <c r="L25" s="14" t="s">
        <v>97</v>
      </c>
      <c r="M25" s="2">
        <v>12</v>
      </c>
      <c r="N25" s="14" t="s">
        <v>245</v>
      </c>
      <c r="O25" s="38" t="s">
        <v>219</v>
      </c>
      <c r="P25" s="25" t="s">
        <v>389</v>
      </c>
      <c r="Q25" s="26" t="s">
        <v>388</v>
      </c>
      <c r="R25" s="26" t="s">
        <v>388</v>
      </c>
      <c r="S25" s="26" t="s">
        <v>388</v>
      </c>
      <c r="T25" s="26" t="s">
        <v>388</v>
      </c>
      <c r="U25" s="50" t="s">
        <v>388</v>
      </c>
      <c r="V25" s="26" t="s">
        <v>388</v>
      </c>
      <c r="W25" s="26" t="s">
        <v>388</v>
      </c>
      <c r="X25" s="26" t="s">
        <v>388</v>
      </c>
      <c r="Y25" s="50" t="s">
        <v>388</v>
      </c>
      <c r="Z25" s="26" t="s">
        <v>388</v>
      </c>
      <c r="AA25" s="26" t="s">
        <v>388</v>
      </c>
      <c r="AB25" s="26" t="s">
        <v>388</v>
      </c>
      <c r="AC25" s="26" t="s">
        <v>388</v>
      </c>
      <c r="AD25" s="26" t="s">
        <v>388</v>
      </c>
      <c r="AE25" s="26" t="s">
        <v>388</v>
      </c>
      <c r="AF25" s="26" t="s">
        <v>388</v>
      </c>
      <c r="AG25" s="26" t="s">
        <v>388</v>
      </c>
      <c r="AH25" s="26" t="s">
        <v>388</v>
      </c>
      <c r="AI25" s="14" t="s">
        <v>388</v>
      </c>
      <c r="AK25" s="49">
        <f t="shared" si="0"/>
        <v>0</v>
      </c>
      <c r="AL25" s="49">
        <f t="shared" si="1"/>
        <v>25</v>
      </c>
      <c r="AM25" s="49">
        <f t="shared" si="2"/>
        <v>1</v>
      </c>
      <c r="AN25" s="49">
        <f t="shared" si="3"/>
        <v>0</v>
      </c>
      <c r="AO25" s="49">
        <f t="shared" si="4"/>
        <v>1</v>
      </c>
      <c r="AP25" s="49" t="str">
        <f t="shared" si="5"/>
        <v>NO DATA</v>
      </c>
      <c r="AQ25" s="49">
        <f t="shared" si="6"/>
        <v>27</v>
      </c>
      <c r="AR25" s="85">
        <f t="shared" si="7"/>
        <v>0.38571428571428573</v>
      </c>
      <c r="AS25" s="8">
        <f>RANK(AR25,AR$5:$AR$60)</f>
        <v>54</v>
      </c>
    </row>
    <row r="26" spans="1:45" s="14" customFormat="1" x14ac:dyDescent="0.35">
      <c r="A26" s="17" t="s">
        <v>219</v>
      </c>
      <c r="B26" s="17" t="s">
        <v>96</v>
      </c>
      <c r="C26" s="42" t="s">
        <v>377</v>
      </c>
      <c r="D26" s="20" t="s">
        <v>98</v>
      </c>
      <c r="E26" s="15" t="s">
        <v>45</v>
      </c>
      <c r="F26" s="13" t="s">
        <v>221</v>
      </c>
      <c r="G26" s="12" t="s">
        <v>24</v>
      </c>
      <c r="H26" s="30">
        <v>10</v>
      </c>
      <c r="I26" s="13" t="s">
        <v>24</v>
      </c>
      <c r="J26" s="1" t="s">
        <v>416</v>
      </c>
      <c r="K26" s="14" t="s">
        <v>87</v>
      </c>
      <c r="L26" s="14" t="s">
        <v>99</v>
      </c>
      <c r="M26" s="2">
        <v>41</v>
      </c>
      <c r="N26" s="14" t="s">
        <v>245</v>
      </c>
      <c r="O26" s="38" t="s">
        <v>219</v>
      </c>
      <c r="P26" s="25" t="s">
        <v>389</v>
      </c>
      <c r="Q26" s="26" t="s">
        <v>388</v>
      </c>
      <c r="R26" s="26" t="s">
        <v>388</v>
      </c>
      <c r="S26" s="26" t="s">
        <v>388</v>
      </c>
      <c r="T26" s="26" t="s">
        <v>388</v>
      </c>
      <c r="U26" s="50" t="s">
        <v>388</v>
      </c>
      <c r="V26" s="26" t="s">
        <v>388</v>
      </c>
      <c r="W26" s="26" t="s">
        <v>388</v>
      </c>
      <c r="X26" s="26" t="s">
        <v>388</v>
      </c>
      <c r="Y26" s="50" t="s">
        <v>388</v>
      </c>
      <c r="Z26" s="26" t="s">
        <v>388</v>
      </c>
      <c r="AA26" s="26" t="s">
        <v>388</v>
      </c>
      <c r="AB26" s="26" t="s">
        <v>388</v>
      </c>
      <c r="AC26" s="26" t="s">
        <v>388</v>
      </c>
      <c r="AD26" s="26" t="s">
        <v>388</v>
      </c>
      <c r="AE26" s="54" t="s">
        <v>310</v>
      </c>
      <c r="AF26" s="54" t="s">
        <v>304</v>
      </c>
      <c r="AG26" s="54">
        <v>-1.621838221</v>
      </c>
      <c r="AH26" s="54">
        <v>52.793054400000003</v>
      </c>
      <c r="AI26" s="25" t="s">
        <v>297</v>
      </c>
      <c r="AJ26" t="s">
        <v>294</v>
      </c>
      <c r="AK26" s="49">
        <f t="shared" si="0"/>
        <v>0</v>
      </c>
      <c r="AL26" s="49">
        <f t="shared" si="1"/>
        <v>25</v>
      </c>
      <c r="AM26" s="49">
        <f t="shared" si="2"/>
        <v>1</v>
      </c>
      <c r="AN26" s="49">
        <f t="shared" si="3"/>
        <v>0</v>
      </c>
      <c r="AO26" s="49">
        <f t="shared" si="4"/>
        <v>4</v>
      </c>
      <c r="AP26" s="49">
        <f t="shared" si="5"/>
        <v>0</v>
      </c>
      <c r="AQ26" s="49">
        <f t="shared" si="6"/>
        <v>30</v>
      </c>
      <c r="AR26" s="85">
        <f t="shared" si="7"/>
        <v>0.42857142857142855</v>
      </c>
      <c r="AS26" s="8">
        <f>RANK(AR26,AR$5:$AR$60)</f>
        <v>51</v>
      </c>
    </row>
    <row r="27" spans="1:45" s="14" customFormat="1" x14ac:dyDescent="0.35">
      <c r="A27" s="17" t="s">
        <v>219</v>
      </c>
      <c r="B27" s="17" t="s">
        <v>96</v>
      </c>
      <c r="C27" s="42" t="s">
        <v>378</v>
      </c>
      <c r="D27" s="20" t="s">
        <v>100</v>
      </c>
      <c r="E27" s="15" t="s">
        <v>45</v>
      </c>
      <c r="F27" s="13" t="s">
        <v>221</v>
      </c>
      <c r="G27" s="12" t="s">
        <v>24</v>
      </c>
      <c r="H27" s="30">
        <v>10</v>
      </c>
      <c r="I27" s="13" t="s">
        <v>24</v>
      </c>
      <c r="J27" s="1" t="s">
        <v>416</v>
      </c>
      <c r="K27" s="14" t="s">
        <v>101</v>
      </c>
      <c r="L27" s="14" t="s">
        <v>102</v>
      </c>
      <c r="M27" s="2">
        <v>37</v>
      </c>
      <c r="N27" s="14" t="s">
        <v>245</v>
      </c>
      <c r="O27" s="38" t="s">
        <v>219</v>
      </c>
      <c r="P27" s="25" t="s">
        <v>389</v>
      </c>
      <c r="Q27" s="26" t="s">
        <v>388</v>
      </c>
      <c r="R27" s="26" t="s">
        <v>388</v>
      </c>
      <c r="S27" s="26" t="s">
        <v>388</v>
      </c>
      <c r="T27" s="26" t="s">
        <v>388</v>
      </c>
      <c r="U27" s="50" t="s">
        <v>388</v>
      </c>
      <c r="V27" s="26" t="s">
        <v>388</v>
      </c>
      <c r="W27" s="26" t="s">
        <v>388</v>
      </c>
      <c r="X27" s="26" t="s">
        <v>388</v>
      </c>
      <c r="Y27" s="50" t="s">
        <v>388</v>
      </c>
      <c r="Z27" s="26" t="s">
        <v>388</v>
      </c>
      <c r="AA27" s="26" t="s">
        <v>388</v>
      </c>
      <c r="AB27" s="26" t="s">
        <v>388</v>
      </c>
      <c r="AC27" s="26" t="s">
        <v>388</v>
      </c>
      <c r="AD27" s="26" t="s">
        <v>388</v>
      </c>
      <c r="AE27" s="26" t="s">
        <v>388</v>
      </c>
      <c r="AF27" s="48" t="s">
        <v>304</v>
      </c>
      <c r="AG27" s="48">
        <v>-1.621838221</v>
      </c>
      <c r="AH27" s="48">
        <v>52.793054400000003</v>
      </c>
      <c r="AI27" s="25" t="s">
        <v>297</v>
      </c>
      <c r="AJ27" s="25" t="s">
        <v>294</v>
      </c>
      <c r="AK27" s="49">
        <f t="shared" si="0"/>
        <v>0</v>
      </c>
      <c r="AL27" s="49">
        <f t="shared" si="1"/>
        <v>25</v>
      </c>
      <c r="AM27" s="49">
        <f t="shared" si="2"/>
        <v>1</v>
      </c>
      <c r="AN27" s="49">
        <f t="shared" si="3"/>
        <v>0</v>
      </c>
      <c r="AO27" s="49">
        <f t="shared" si="4"/>
        <v>3</v>
      </c>
      <c r="AP27" s="49">
        <f t="shared" si="5"/>
        <v>0</v>
      </c>
      <c r="AQ27" s="49">
        <f t="shared" si="6"/>
        <v>29</v>
      </c>
      <c r="AR27" s="85">
        <f t="shared" si="7"/>
        <v>0.41428571428571431</v>
      </c>
      <c r="AS27" s="8">
        <f>RANK(AR27,AR$5:$AR$60)</f>
        <v>53</v>
      </c>
    </row>
    <row r="28" spans="1:45" s="14" customFormat="1" x14ac:dyDescent="0.35">
      <c r="A28" s="17" t="s">
        <v>219</v>
      </c>
      <c r="B28" s="17" t="s">
        <v>104</v>
      </c>
      <c r="C28" s="43" t="s">
        <v>379</v>
      </c>
      <c r="D28" s="16" t="s">
        <v>103</v>
      </c>
      <c r="E28" s="15" t="s">
        <v>45</v>
      </c>
      <c r="F28" s="13" t="s">
        <v>18</v>
      </c>
      <c r="G28" s="12" t="s">
        <v>24</v>
      </c>
      <c r="H28" s="28">
        <v>16</v>
      </c>
      <c r="I28" s="13" t="s">
        <v>24</v>
      </c>
      <c r="J28" s="1" t="s">
        <v>416</v>
      </c>
      <c r="K28" s="14" t="s">
        <v>101</v>
      </c>
      <c r="L28" s="14" t="s">
        <v>105</v>
      </c>
      <c r="M28" s="2">
        <v>17</v>
      </c>
      <c r="N28" s="14" t="s">
        <v>245</v>
      </c>
      <c r="O28" s="38" t="s">
        <v>219</v>
      </c>
      <c r="P28" s="25" t="s">
        <v>389</v>
      </c>
      <c r="Q28" s="26" t="s">
        <v>388</v>
      </c>
      <c r="R28" s="26" t="s">
        <v>388</v>
      </c>
      <c r="S28" s="26" t="s">
        <v>388</v>
      </c>
      <c r="T28" s="26" t="s">
        <v>388</v>
      </c>
      <c r="U28" s="50" t="s">
        <v>388</v>
      </c>
      <c r="V28" s="26" t="s">
        <v>388</v>
      </c>
      <c r="W28" s="26" t="s">
        <v>388</v>
      </c>
      <c r="X28" s="26" t="s">
        <v>388</v>
      </c>
      <c r="Y28" s="50" t="s">
        <v>388</v>
      </c>
      <c r="Z28" s="26" t="s">
        <v>388</v>
      </c>
      <c r="AA28" s="26" t="s">
        <v>388</v>
      </c>
      <c r="AB28" s="26" t="s">
        <v>388</v>
      </c>
      <c r="AC28" s="26" t="s">
        <v>388</v>
      </c>
      <c r="AD28" s="26" t="s">
        <v>388</v>
      </c>
      <c r="AE28" s="48" t="s">
        <v>315</v>
      </c>
      <c r="AF28" s="48" t="s">
        <v>304</v>
      </c>
      <c r="AG28" s="48">
        <v>-1.7251058610000001</v>
      </c>
      <c r="AH28" s="48">
        <v>52.759576850000002</v>
      </c>
      <c r="AI28" s="25" t="s">
        <v>306</v>
      </c>
      <c r="AJ28" s="25" t="s">
        <v>294</v>
      </c>
      <c r="AK28" s="49">
        <f t="shared" si="0"/>
        <v>10</v>
      </c>
      <c r="AL28" s="49">
        <f t="shared" si="1"/>
        <v>25</v>
      </c>
      <c r="AM28" s="49">
        <f t="shared" si="2"/>
        <v>1</v>
      </c>
      <c r="AN28" s="49">
        <f t="shared" si="3"/>
        <v>0</v>
      </c>
      <c r="AO28" s="49">
        <f t="shared" si="4"/>
        <v>1</v>
      </c>
      <c r="AP28" s="49">
        <f t="shared" si="5"/>
        <v>5</v>
      </c>
      <c r="AQ28" s="49">
        <f t="shared" si="6"/>
        <v>42</v>
      </c>
      <c r="AR28" s="85">
        <f t="shared" si="7"/>
        <v>0.6</v>
      </c>
      <c r="AS28" s="8">
        <f>RANK(AR28,AR$5:$AR$60)</f>
        <v>25</v>
      </c>
    </row>
    <row r="29" spans="1:45" s="14" customFormat="1" x14ac:dyDescent="0.35">
      <c r="A29" s="17" t="s">
        <v>219</v>
      </c>
      <c r="B29" s="17" t="s">
        <v>107</v>
      </c>
      <c r="C29" s="43" t="s">
        <v>380</v>
      </c>
      <c r="D29" s="16" t="s">
        <v>106</v>
      </c>
      <c r="E29" s="15" t="s">
        <v>45</v>
      </c>
      <c r="F29" s="13" t="s">
        <v>221</v>
      </c>
      <c r="G29" s="12" t="s">
        <v>24</v>
      </c>
      <c r="H29" s="28">
        <v>22</v>
      </c>
      <c r="I29" s="13" t="s">
        <v>24</v>
      </c>
      <c r="J29" s="1" t="s">
        <v>416</v>
      </c>
      <c r="K29" s="14" t="s">
        <v>101</v>
      </c>
      <c r="L29" s="14" t="s">
        <v>108</v>
      </c>
      <c r="M29" s="2">
        <v>1</v>
      </c>
      <c r="N29" s="14" t="s">
        <v>245</v>
      </c>
      <c r="O29" s="38" t="s">
        <v>219</v>
      </c>
      <c r="P29" s="25" t="s">
        <v>389</v>
      </c>
      <c r="Q29" s="26" t="s">
        <v>388</v>
      </c>
      <c r="R29" s="26" t="s">
        <v>388</v>
      </c>
      <c r="S29" s="26" t="s">
        <v>388</v>
      </c>
      <c r="T29" s="26" t="s">
        <v>388</v>
      </c>
      <c r="U29" s="50" t="s">
        <v>388</v>
      </c>
      <c r="V29" s="26" t="s">
        <v>388</v>
      </c>
      <c r="W29" s="26" t="s">
        <v>388</v>
      </c>
      <c r="X29" s="26" t="s">
        <v>388</v>
      </c>
      <c r="Y29" s="50" t="s">
        <v>388</v>
      </c>
      <c r="Z29" s="26" t="s">
        <v>388</v>
      </c>
      <c r="AA29" s="26" t="s">
        <v>388</v>
      </c>
      <c r="AB29" s="26" t="s">
        <v>388</v>
      </c>
      <c r="AC29" s="26" t="s">
        <v>388</v>
      </c>
      <c r="AD29" s="26" t="s">
        <v>388</v>
      </c>
      <c r="AE29" s="26" t="s">
        <v>388</v>
      </c>
      <c r="AF29" s="26" t="s">
        <v>388</v>
      </c>
      <c r="AG29" s="26" t="s">
        <v>388</v>
      </c>
      <c r="AH29" s="26" t="s">
        <v>388</v>
      </c>
      <c r="AI29" s="14" t="s">
        <v>388</v>
      </c>
      <c r="AK29" s="49">
        <f t="shared" si="0"/>
        <v>0</v>
      </c>
      <c r="AL29" s="49">
        <f t="shared" si="1"/>
        <v>25</v>
      </c>
      <c r="AM29" s="49">
        <f t="shared" si="2"/>
        <v>2</v>
      </c>
      <c r="AN29" s="49">
        <f t="shared" si="3"/>
        <v>0</v>
      </c>
      <c r="AO29" s="49">
        <f t="shared" si="4"/>
        <v>0</v>
      </c>
      <c r="AP29" s="49" t="str">
        <f t="shared" si="5"/>
        <v>NO DATA</v>
      </c>
      <c r="AQ29" s="49">
        <f t="shared" si="6"/>
        <v>27</v>
      </c>
      <c r="AR29" s="85">
        <f t="shared" si="7"/>
        <v>0.38571428571428573</v>
      </c>
      <c r="AS29" s="8">
        <f>RANK(AR29,AR$5:$AR$60)</f>
        <v>54</v>
      </c>
    </row>
    <row r="30" spans="1:45" s="14" customFormat="1" x14ac:dyDescent="0.35">
      <c r="A30" s="17" t="s">
        <v>219</v>
      </c>
      <c r="B30" s="14" t="s">
        <v>110</v>
      </c>
      <c r="C30" s="25" t="s">
        <v>381</v>
      </c>
      <c r="D30" s="16" t="s">
        <v>109</v>
      </c>
      <c r="E30" s="15" t="s">
        <v>45</v>
      </c>
      <c r="F30" s="13" t="s">
        <v>18</v>
      </c>
      <c r="G30" s="12" t="s">
        <v>24</v>
      </c>
      <c r="H30" s="28">
        <v>12</v>
      </c>
      <c r="I30" s="13" t="s">
        <v>24</v>
      </c>
      <c r="J30" s="1" t="s">
        <v>416</v>
      </c>
      <c r="K30" s="14" t="s">
        <v>101</v>
      </c>
      <c r="L30" s="14" t="s">
        <v>111</v>
      </c>
      <c r="M30" s="2">
        <v>27</v>
      </c>
      <c r="N30" s="14" t="s">
        <v>245</v>
      </c>
      <c r="O30" s="38" t="s">
        <v>219</v>
      </c>
      <c r="P30" s="25" t="s">
        <v>389</v>
      </c>
      <c r="Q30" s="26" t="s">
        <v>388</v>
      </c>
      <c r="R30" s="26" t="s">
        <v>388</v>
      </c>
      <c r="S30" s="26" t="s">
        <v>388</v>
      </c>
      <c r="T30" s="26" t="s">
        <v>388</v>
      </c>
      <c r="U30" s="50" t="s">
        <v>388</v>
      </c>
      <c r="V30" s="26" t="s">
        <v>388</v>
      </c>
      <c r="W30" s="26" t="s">
        <v>388</v>
      </c>
      <c r="X30" s="26" t="s">
        <v>388</v>
      </c>
      <c r="Y30" s="50" t="s">
        <v>388</v>
      </c>
      <c r="Z30" s="26" t="s">
        <v>388</v>
      </c>
      <c r="AA30" s="26" t="s">
        <v>388</v>
      </c>
      <c r="AB30" s="26" t="s">
        <v>388</v>
      </c>
      <c r="AC30" s="26" t="s">
        <v>388</v>
      </c>
      <c r="AD30" s="26" t="s">
        <v>388</v>
      </c>
      <c r="AE30" s="26" t="s">
        <v>388</v>
      </c>
      <c r="AF30" s="26" t="s">
        <v>388</v>
      </c>
      <c r="AG30" s="26" t="s">
        <v>388</v>
      </c>
      <c r="AH30" s="26" t="s">
        <v>388</v>
      </c>
      <c r="AI30" s="14" t="s">
        <v>388</v>
      </c>
      <c r="AK30" s="49">
        <f t="shared" si="0"/>
        <v>10</v>
      </c>
      <c r="AL30" s="49">
        <f t="shared" si="1"/>
        <v>25</v>
      </c>
      <c r="AM30" s="49">
        <f t="shared" si="2"/>
        <v>1</v>
      </c>
      <c r="AN30" s="49">
        <f t="shared" si="3"/>
        <v>0</v>
      </c>
      <c r="AO30" s="49">
        <f t="shared" si="4"/>
        <v>2</v>
      </c>
      <c r="AP30" s="49" t="str">
        <f t="shared" si="5"/>
        <v>NO DATA</v>
      </c>
      <c r="AQ30" s="49">
        <f t="shared" si="6"/>
        <v>38</v>
      </c>
      <c r="AR30" s="85">
        <f t="shared" si="7"/>
        <v>0.54285714285714282</v>
      </c>
      <c r="AS30" s="8">
        <f>RANK(AR30,AR$5:$AR$60)</f>
        <v>30</v>
      </c>
    </row>
    <row r="31" spans="1:45" s="14" customFormat="1" x14ac:dyDescent="0.35">
      <c r="A31" s="17" t="s">
        <v>219</v>
      </c>
      <c r="B31" s="21" t="s">
        <v>113</v>
      </c>
      <c r="C31" s="40" t="s">
        <v>382</v>
      </c>
      <c r="D31" s="16" t="s">
        <v>112</v>
      </c>
      <c r="E31" s="15" t="s">
        <v>45</v>
      </c>
      <c r="F31" s="13" t="s">
        <v>221</v>
      </c>
      <c r="G31" s="12" t="s">
        <v>24</v>
      </c>
      <c r="H31" s="28">
        <v>12</v>
      </c>
      <c r="I31" s="13" t="s">
        <v>18</v>
      </c>
      <c r="J31" s="13" t="s">
        <v>114</v>
      </c>
      <c r="K31" s="14" t="s">
        <v>101</v>
      </c>
      <c r="L31" s="14" t="s">
        <v>115</v>
      </c>
      <c r="M31" s="2">
        <v>16</v>
      </c>
      <c r="N31" s="14" t="s">
        <v>245</v>
      </c>
      <c r="O31" s="38" t="s">
        <v>219</v>
      </c>
      <c r="P31" s="25" t="s">
        <v>389</v>
      </c>
      <c r="Q31" s="26" t="s">
        <v>388</v>
      </c>
      <c r="R31" s="26" t="s">
        <v>388</v>
      </c>
      <c r="S31" s="26" t="s">
        <v>388</v>
      </c>
      <c r="T31" s="26" t="s">
        <v>388</v>
      </c>
      <c r="U31" s="50" t="s">
        <v>388</v>
      </c>
      <c r="V31" s="26" t="s">
        <v>388</v>
      </c>
      <c r="W31" s="26" t="s">
        <v>388</v>
      </c>
      <c r="X31" s="26" t="s">
        <v>388</v>
      </c>
      <c r="Y31" s="50" t="s">
        <v>388</v>
      </c>
      <c r="Z31" s="26" t="s">
        <v>388</v>
      </c>
      <c r="AA31" s="26" t="s">
        <v>388</v>
      </c>
      <c r="AB31" s="26" t="s">
        <v>388</v>
      </c>
      <c r="AC31" s="26" t="s">
        <v>388</v>
      </c>
      <c r="AD31" s="26" t="s">
        <v>388</v>
      </c>
      <c r="AE31" s="48" t="s">
        <v>316</v>
      </c>
      <c r="AF31" s="48" t="s">
        <v>304</v>
      </c>
      <c r="AG31" s="48">
        <v>-1.641791655</v>
      </c>
      <c r="AH31" s="48">
        <v>52.828323789999999</v>
      </c>
      <c r="AI31" s="25" t="s">
        <v>293</v>
      </c>
      <c r="AJ31" s="25" t="s">
        <v>294</v>
      </c>
      <c r="AK31" s="49">
        <f t="shared" si="0"/>
        <v>0</v>
      </c>
      <c r="AL31" s="49">
        <f t="shared" si="1"/>
        <v>25</v>
      </c>
      <c r="AM31" s="49">
        <f t="shared" si="2"/>
        <v>1</v>
      </c>
      <c r="AN31" s="49">
        <f t="shared" si="3"/>
        <v>10</v>
      </c>
      <c r="AO31" s="49">
        <f t="shared" si="4"/>
        <v>1</v>
      </c>
      <c r="AP31" s="49">
        <f t="shared" si="5"/>
        <v>10</v>
      </c>
      <c r="AQ31" s="49">
        <f t="shared" si="6"/>
        <v>47</v>
      </c>
      <c r="AR31" s="85">
        <f t="shared" si="7"/>
        <v>0.67142857142857137</v>
      </c>
      <c r="AS31" s="8">
        <f>RANK(AR31,AR$5:$AR$60)</f>
        <v>13</v>
      </c>
    </row>
    <row r="32" spans="1:45" s="94" customFormat="1" x14ac:dyDescent="0.35">
      <c r="A32" s="17" t="s">
        <v>219</v>
      </c>
      <c r="B32" s="68" t="s">
        <v>69</v>
      </c>
      <c r="C32" s="39" t="s">
        <v>369</v>
      </c>
      <c r="D32" s="18" t="s">
        <v>68</v>
      </c>
      <c r="E32" s="15" t="s">
        <v>45</v>
      </c>
      <c r="F32" s="13" t="s">
        <v>70</v>
      </c>
      <c r="G32" s="12" t="s">
        <v>24</v>
      </c>
      <c r="H32" s="29">
        <v>15</v>
      </c>
      <c r="I32" s="13" t="s">
        <v>24</v>
      </c>
      <c r="J32" s="69" t="s">
        <v>402</v>
      </c>
      <c r="K32" s="14" t="s">
        <v>71</v>
      </c>
      <c r="L32" s="14" t="s">
        <v>72</v>
      </c>
      <c r="M32" s="2">
        <v>140</v>
      </c>
      <c r="N32" s="25" t="s">
        <v>262</v>
      </c>
      <c r="O32" s="38" t="s">
        <v>219</v>
      </c>
      <c r="P32" s="25" t="s">
        <v>389</v>
      </c>
      <c r="Q32" s="48">
        <v>425321.64140000002</v>
      </c>
      <c r="R32" s="48">
        <v>321405.62599999999</v>
      </c>
      <c r="S32" s="48" t="str">
        <f>Q32&amp;", "&amp;R32</f>
        <v>425321.6414, 321405.626</v>
      </c>
      <c r="T32" s="48">
        <v>4</v>
      </c>
      <c r="U32" s="31" t="s">
        <v>238</v>
      </c>
      <c r="V32" s="48" t="s">
        <v>239</v>
      </c>
      <c r="W32" s="48" t="s">
        <v>248</v>
      </c>
      <c r="X32" s="48" t="s">
        <v>248</v>
      </c>
      <c r="Y32" s="31" t="s">
        <v>263</v>
      </c>
      <c r="Z32" s="48">
        <v>425321.64140000002</v>
      </c>
      <c r="AA32" s="48">
        <v>321405.62599999999</v>
      </c>
      <c r="AB32" s="48" t="s">
        <v>264</v>
      </c>
      <c r="AC32" s="48">
        <v>52.789627000000003</v>
      </c>
      <c r="AD32" s="48">
        <v>-1.6259697</v>
      </c>
      <c r="AE32" s="26" t="s">
        <v>388</v>
      </c>
      <c r="AF32" s="26" t="s">
        <v>388</v>
      </c>
      <c r="AG32" s="26" t="s">
        <v>388</v>
      </c>
      <c r="AH32" s="26" t="s">
        <v>388</v>
      </c>
      <c r="AI32" s="14" t="s">
        <v>388</v>
      </c>
      <c r="AJ32" s="14"/>
      <c r="AK32" s="49">
        <f t="shared" si="0"/>
        <v>0</v>
      </c>
      <c r="AL32" s="49">
        <f t="shared" si="1"/>
        <v>25</v>
      </c>
      <c r="AM32" s="49">
        <f t="shared" si="2"/>
        <v>1</v>
      </c>
      <c r="AN32" s="49">
        <f t="shared" si="3"/>
        <v>0</v>
      </c>
      <c r="AO32" s="49">
        <f t="shared" si="4"/>
        <v>5</v>
      </c>
      <c r="AP32" s="49" t="str">
        <f t="shared" si="5"/>
        <v>NO DATA</v>
      </c>
      <c r="AQ32" s="49">
        <f t="shared" si="6"/>
        <v>31</v>
      </c>
      <c r="AR32" s="85">
        <f t="shared" si="7"/>
        <v>0.44285714285714284</v>
      </c>
      <c r="AS32" s="8">
        <f>RANK(AR32,AR$5:$AR$60)</f>
        <v>50</v>
      </c>
    </row>
    <row r="33" spans="1:45" x14ac:dyDescent="0.35">
      <c r="A33" s="17" t="s">
        <v>219</v>
      </c>
      <c r="B33" s="68" t="s">
        <v>74</v>
      </c>
      <c r="C33" s="39" t="s">
        <v>370</v>
      </c>
      <c r="D33" s="18" t="s">
        <v>73</v>
      </c>
      <c r="E33" s="15" t="s">
        <v>45</v>
      </c>
      <c r="F33" s="13" t="s">
        <v>18</v>
      </c>
      <c r="G33" s="12" t="s">
        <v>24</v>
      </c>
      <c r="H33" s="29">
        <v>15</v>
      </c>
      <c r="I33" s="13" t="s">
        <v>24</v>
      </c>
      <c r="J33" s="69" t="s">
        <v>402</v>
      </c>
      <c r="K33" s="14" t="s">
        <v>71</v>
      </c>
      <c r="L33" s="14" t="s">
        <v>75</v>
      </c>
      <c r="M33" s="2">
        <v>77</v>
      </c>
      <c r="N33" s="25" t="s">
        <v>265</v>
      </c>
      <c r="O33" s="38" t="s">
        <v>219</v>
      </c>
      <c r="P33" s="25" t="s">
        <v>389</v>
      </c>
      <c r="Q33" s="48">
        <v>424077.71620000002</v>
      </c>
      <c r="R33" s="48">
        <v>324657.6164</v>
      </c>
      <c r="S33" s="48" t="str">
        <f>Q33&amp;", "&amp;R33</f>
        <v>424077.7162, 324657.6164</v>
      </c>
      <c r="T33" s="48">
        <v>2</v>
      </c>
      <c r="U33" s="31" t="s">
        <v>238</v>
      </c>
      <c r="V33" s="48" t="s">
        <v>239</v>
      </c>
      <c r="W33" s="48" t="s">
        <v>248</v>
      </c>
      <c r="X33" s="48" t="s">
        <v>248</v>
      </c>
      <c r="Y33" s="31" t="s">
        <v>266</v>
      </c>
      <c r="Z33" s="48">
        <v>424077.71620000002</v>
      </c>
      <c r="AA33" s="48">
        <v>324657.6164</v>
      </c>
      <c r="AB33" s="48" t="s">
        <v>267</v>
      </c>
      <c r="AC33" s="48">
        <v>52.818916999999999</v>
      </c>
      <c r="AD33" s="48">
        <v>-1.6441775000000001</v>
      </c>
      <c r="AE33" s="48" t="s">
        <v>311</v>
      </c>
      <c r="AF33" s="48" t="s">
        <v>304</v>
      </c>
      <c r="AG33" s="48">
        <v>-1.6450577850000001</v>
      </c>
      <c r="AH33" s="48">
        <v>52.818348069999999</v>
      </c>
      <c r="AI33" s="25" t="s">
        <v>306</v>
      </c>
      <c r="AJ33" s="25" t="s">
        <v>294</v>
      </c>
      <c r="AK33" s="49">
        <f t="shared" si="0"/>
        <v>10</v>
      </c>
      <c r="AL33" s="49">
        <f t="shared" si="1"/>
        <v>25</v>
      </c>
      <c r="AM33" s="49">
        <f t="shared" si="2"/>
        <v>1</v>
      </c>
      <c r="AN33" s="49">
        <f t="shared" si="3"/>
        <v>0</v>
      </c>
      <c r="AO33" s="49">
        <f t="shared" si="4"/>
        <v>5</v>
      </c>
      <c r="AP33" s="49">
        <f t="shared" si="5"/>
        <v>5</v>
      </c>
      <c r="AQ33" s="49">
        <f t="shared" si="6"/>
        <v>46</v>
      </c>
      <c r="AR33" s="85">
        <f t="shared" si="7"/>
        <v>0.65714285714285714</v>
      </c>
      <c r="AS33" s="8">
        <f>RANK(AR33,AR$5:$AR$60)</f>
        <v>15</v>
      </c>
    </row>
    <row r="34" spans="1:45" s="83" customFormat="1" x14ac:dyDescent="0.35">
      <c r="A34" s="17" t="s">
        <v>219</v>
      </c>
      <c r="B34" s="68" t="s">
        <v>77</v>
      </c>
      <c r="C34" s="39" t="s">
        <v>371</v>
      </c>
      <c r="D34" s="18" t="s">
        <v>76</v>
      </c>
      <c r="E34" s="15" t="s">
        <v>45</v>
      </c>
      <c r="F34" s="13" t="s">
        <v>70</v>
      </c>
      <c r="G34" s="12" t="s">
        <v>24</v>
      </c>
      <c r="H34" s="29">
        <v>15</v>
      </c>
      <c r="I34" s="13" t="s">
        <v>24</v>
      </c>
      <c r="J34" s="70" t="s">
        <v>401</v>
      </c>
      <c r="K34" s="14" t="s">
        <v>71</v>
      </c>
      <c r="L34" s="14" t="s">
        <v>78</v>
      </c>
      <c r="M34" s="2">
        <v>307</v>
      </c>
      <c r="N34" s="25" t="s">
        <v>268</v>
      </c>
      <c r="O34" s="38" t="s">
        <v>219</v>
      </c>
      <c r="P34" s="25" t="s">
        <v>389</v>
      </c>
      <c r="Q34" s="48">
        <v>423936.67969999998</v>
      </c>
      <c r="R34" s="48">
        <v>322384.23</v>
      </c>
      <c r="S34" s="48" t="str">
        <f>Q34&amp;", "&amp;R34</f>
        <v>423936.6797, 322384.23</v>
      </c>
      <c r="T34" s="48">
        <v>3</v>
      </c>
      <c r="U34" s="31" t="s">
        <v>238</v>
      </c>
      <c r="V34" s="48" t="s">
        <v>239</v>
      </c>
      <c r="W34" s="48" t="s">
        <v>239</v>
      </c>
      <c r="X34" s="48" t="s">
        <v>248</v>
      </c>
      <c r="Y34" s="31" t="s">
        <v>269</v>
      </c>
      <c r="Z34" s="48">
        <v>423936.67969999998</v>
      </c>
      <c r="AA34" s="48">
        <v>322384.23</v>
      </c>
      <c r="AB34" s="48" t="s">
        <v>270</v>
      </c>
      <c r="AC34" s="48">
        <v>52.798490000000001</v>
      </c>
      <c r="AD34" s="48">
        <v>-1.6464353</v>
      </c>
      <c r="AE34" s="48" t="s">
        <v>312</v>
      </c>
      <c r="AF34" s="48" t="s">
        <v>304</v>
      </c>
      <c r="AG34" s="48">
        <v>-1.6419314439999999</v>
      </c>
      <c r="AH34" s="48">
        <v>52.798148220000002</v>
      </c>
      <c r="AI34" s="25" t="s">
        <v>306</v>
      </c>
      <c r="AJ34" s="25" t="s">
        <v>294</v>
      </c>
      <c r="AK34" s="49">
        <f t="shared" si="0"/>
        <v>0</v>
      </c>
      <c r="AL34" s="49">
        <f t="shared" si="1"/>
        <v>25</v>
      </c>
      <c r="AM34" s="49">
        <f t="shared" si="2"/>
        <v>1</v>
      </c>
      <c r="AN34" s="49">
        <f t="shared" si="3"/>
        <v>0</v>
      </c>
      <c r="AO34" s="49">
        <f t="shared" si="4"/>
        <v>5</v>
      </c>
      <c r="AP34" s="49">
        <f t="shared" si="5"/>
        <v>5</v>
      </c>
      <c r="AQ34" s="49">
        <f t="shared" si="6"/>
        <v>36</v>
      </c>
      <c r="AR34" s="85">
        <f t="shared" si="7"/>
        <v>0.51428571428571423</v>
      </c>
      <c r="AS34" s="8">
        <f>RANK(AR34,AR$5:$AR$60)</f>
        <v>37</v>
      </c>
    </row>
    <row r="35" spans="1:45" s="8" customFormat="1" x14ac:dyDescent="0.35">
      <c r="A35" s="17" t="s">
        <v>219</v>
      </c>
      <c r="B35" s="68" t="s">
        <v>80</v>
      </c>
      <c r="C35" s="39" t="s">
        <v>372</v>
      </c>
      <c r="D35" s="18" t="s">
        <v>79</v>
      </c>
      <c r="E35" s="15" t="s">
        <v>45</v>
      </c>
      <c r="F35" s="13" t="s">
        <v>18</v>
      </c>
      <c r="G35" s="12" t="s">
        <v>24</v>
      </c>
      <c r="H35" s="29">
        <v>16</v>
      </c>
      <c r="I35" s="13" t="s">
        <v>24</v>
      </c>
      <c r="J35" s="69" t="s">
        <v>402</v>
      </c>
      <c r="K35" s="14" t="s">
        <v>71</v>
      </c>
      <c r="L35" s="14" t="s">
        <v>81</v>
      </c>
      <c r="M35" s="2">
        <v>26</v>
      </c>
      <c r="N35" s="14" t="s">
        <v>245</v>
      </c>
      <c r="O35" s="38" t="s">
        <v>219</v>
      </c>
      <c r="P35" s="25" t="s">
        <v>389</v>
      </c>
      <c r="Q35" s="26" t="s">
        <v>388</v>
      </c>
      <c r="R35" s="26" t="s">
        <v>388</v>
      </c>
      <c r="S35" s="26" t="s">
        <v>388</v>
      </c>
      <c r="T35" s="26" t="s">
        <v>388</v>
      </c>
      <c r="U35" s="50" t="s">
        <v>388</v>
      </c>
      <c r="V35" s="26" t="s">
        <v>388</v>
      </c>
      <c r="W35" s="26" t="s">
        <v>388</v>
      </c>
      <c r="X35" s="26" t="s">
        <v>388</v>
      </c>
      <c r="Y35" s="50" t="s">
        <v>388</v>
      </c>
      <c r="Z35" s="26" t="s">
        <v>388</v>
      </c>
      <c r="AA35" s="26" t="s">
        <v>388</v>
      </c>
      <c r="AB35" s="26" t="s">
        <v>388</v>
      </c>
      <c r="AC35" s="26" t="s">
        <v>388</v>
      </c>
      <c r="AD35" s="26" t="s">
        <v>388</v>
      </c>
      <c r="AE35" s="48" t="s">
        <v>313</v>
      </c>
      <c r="AF35" s="48" t="s">
        <v>304</v>
      </c>
      <c r="AG35" s="48">
        <v>-1.8789699010000001</v>
      </c>
      <c r="AH35" s="48">
        <v>52.903749380000001</v>
      </c>
      <c r="AI35" s="25" t="s">
        <v>306</v>
      </c>
      <c r="AJ35" s="25" t="s">
        <v>294</v>
      </c>
      <c r="AK35" s="49">
        <f t="shared" si="0"/>
        <v>10</v>
      </c>
      <c r="AL35" s="49">
        <f t="shared" si="1"/>
        <v>25</v>
      </c>
      <c r="AM35" s="49">
        <f t="shared" si="2"/>
        <v>1</v>
      </c>
      <c r="AN35" s="49">
        <f t="shared" si="3"/>
        <v>0</v>
      </c>
      <c r="AO35" s="49">
        <f t="shared" si="4"/>
        <v>2</v>
      </c>
      <c r="AP35" s="49">
        <f t="shared" si="5"/>
        <v>5</v>
      </c>
      <c r="AQ35" s="49">
        <f t="shared" si="6"/>
        <v>43</v>
      </c>
      <c r="AR35" s="85">
        <f t="shared" si="7"/>
        <v>0.61428571428571432</v>
      </c>
      <c r="AS35" s="8">
        <f>RANK(AR35,AR$5:$AR$60)</f>
        <v>23</v>
      </c>
    </row>
    <row r="36" spans="1:45" s="14" customFormat="1" x14ac:dyDescent="0.35">
      <c r="A36" s="17" t="s">
        <v>219</v>
      </c>
      <c r="B36" s="68" t="s">
        <v>83</v>
      </c>
      <c r="C36" s="39" t="s">
        <v>373</v>
      </c>
      <c r="D36" s="18" t="s">
        <v>82</v>
      </c>
      <c r="E36" s="15" t="s">
        <v>45</v>
      </c>
      <c r="F36" s="13" t="s">
        <v>70</v>
      </c>
      <c r="G36" s="12" t="s">
        <v>24</v>
      </c>
      <c r="H36" s="29">
        <v>28</v>
      </c>
      <c r="I36" s="13" t="s">
        <v>24</v>
      </c>
      <c r="J36" s="69" t="s">
        <v>402</v>
      </c>
      <c r="K36" s="14" t="s">
        <v>71</v>
      </c>
      <c r="L36" s="14" t="s">
        <v>84</v>
      </c>
      <c r="M36" s="2">
        <v>31</v>
      </c>
      <c r="N36" s="25" t="s">
        <v>271</v>
      </c>
      <c r="O36" s="38" t="s">
        <v>219</v>
      </c>
      <c r="P36" s="25" t="s">
        <v>389</v>
      </c>
      <c r="Q36" s="48">
        <v>424030.67839999998</v>
      </c>
      <c r="R36" s="48">
        <v>324588.41340000002</v>
      </c>
      <c r="S36" s="48" t="str">
        <f>Q36&amp;", "&amp;R36</f>
        <v>424030.6784, 324588.4134</v>
      </c>
      <c r="T36" s="48">
        <v>2</v>
      </c>
      <c r="U36" s="31" t="s">
        <v>238</v>
      </c>
      <c r="V36" s="48" t="s">
        <v>239</v>
      </c>
      <c r="W36" s="48" t="s">
        <v>248</v>
      </c>
      <c r="X36" s="48" t="s">
        <v>248</v>
      </c>
      <c r="Y36" s="31" t="s">
        <v>272</v>
      </c>
      <c r="Z36" s="48">
        <v>424030.67839999998</v>
      </c>
      <c r="AA36" s="48">
        <v>324588.41340000002</v>
      </c>
      <c r="AB36" s="48" t="s">
        <v>273</v>
      </c>
      <c r="AC36" s="48">
        <v>52.818299000000003</v>
      </c>
      <c r="AD36" s="48">
        <v>-1.6448799000000001</v>
      </c>
      <c r="AE36" s="26" t="s">
        <v>388</v>
      </c>
      <c r="AF36" s="26" t="s">
        <v>388</v>
      </c>
      <c r="AG36" s="26" t="s">
        <v>388</v>
      </c>
      <c r="AH36" s="26" t="s">
        <v>388</v>
      </c>
      <c r="AI36" s="14" t="s">
        <v>388</v>
      </c>
      <c r="AK36" s="49">
        <f t="shared" si="0"/>
        <v>0</v>
      </c>
      <c r="AL36" s="49">
        <f t="shared" si="1"/>
        <v>25</v>
      </c>
      <c r="AM36" s="49">
        <f t="shared" si="2"/>
        <v>2</v>
      </c>
      <c r="AN36" s="49">
        <f t="shared" si="3"/>
        <v>0</v>
      </c>
      <c r="AO36" s="49">
        <f t="shared" si="4"/>
        <v>3</v>
      </c>
      <c r="AP36" s="49" t="str">
        <f t="shared" si="5"/>
        <v>NO DATA</v>
      </c>
      <c r="AQ36" s="49">
        <f t="shared" si="6"/>
        <v>30</v>
      </c>
      <c r="AR36" s="85">
        <f t="shared" si="7"/>
        <v>0.42857142857142855</v>
      </c>
      <c r="AS36" s="8">
        <f>RANK(AR36,AR$5:$AR$60)</f>
        <v>51</v>
      </c>
    </row>
    <row r="37" spans="1:45" s="14" customFormat="1" x14ac:dyDescent="0.35">
      <c r="A37" s="60" t="s">
        <v>118</v>
      </c>
      <c r="B37" s="1" t="s">
        <v>119</v>
      </c>
      <c r="C37" s="1" t="s">
        <v>327</v>
      </c>
      <c r="D37" s="22" t="s">
        <v>120</v>
      </c>
      <c r="E37" s="15" t="s">
        <v>45</v>
      </c>
      <c r="F37" s="1" t="s">
        <v>18</v>
      </c>
      <c r="G37" s="12" t="s">
        <v>24</v>
      </c>
      <c r="H37" s="26">
        <v>14</v>
      </c>
      <c r="I37" s="1" t="s">
        <v>121</v>
      </c>
      <c r="J37" s="1" t="s">
        <v>416</v>
      </c>
      <c r="K37" s="1" t="s">
        <v>122</v>
      </c>
      <c r="L37" s="14" t="s">
        <v>124</v>
      </c>
      <c r="M37" s="107">
        <v>36</v>
      </c>
      <c r="N37" s="14" t="s">
        <v>245</v>
      </c>
      <c r="O37" s="38" t="s">
        <v>219</v>
      </c>
      <c r="P37" s="25" t="s">
        <v>389</v>
      </c>
      <c r="Q37" s="26" t="s">
        <v>388</v>
      </c>
      <c r="R37" s="26" t="s">
        <v>388</v>
      </c>
      <c r="S37" s="26" t="s">
        <v>388</v>
      </c>
      <c r="T37" s="26" t="s">
        <v>388</v>
      </c>
      <c r="U37" s="50" t="s">
        <v>388</v>
      </c>
      <c r="V37" s="26" t="s">
        <v>388</v>
      </c>
      <c r="W37" s="26" t="s">
        <v>388</v>
      </c>
      <c r="X37" s="26" t="s">
        <v>388</v>
      </c>
      <c r="Y37" s="50" t="s">
        <v>388</v>
      </c>
      <c r="Z37" s="26" t="s">
        <v>388</v>
      </c>
      <c r="AA37" s="26" t="s">
        <v>388</v>
      </c>
      <c r="AB37" s="26" t="s">
        <v>388</v>
      </c>
      <c r="AC37" s="26" t="s">
        <v>388</v>
      </c>
      <c r="AD37" s="26" t="s">
        <v>388</v>
      </c>
      <c r="AE37" s="48" t="s">
        <v>317</v>
      </c>
      <c r="AF37" s="48" t="s">
        <v>304</v>
      </c>
      <c r="AG37" s="48">
        <v>-1.8839471050000001</v>
      </c>
      <c r="AH37" s="48">
        <v>52.819304320000001</v>
      </c>
      <c r="AI37" s="25" t="s">
        <v>306</v>
      </c>
      <c r="AJ37" s="25" t="s">
        <v>294</v>
      </c>
      <c r="AK37" s="49">
        <f t="shared" ref="AK37:AK60" si="8">IF(F37="Yes",10,0)</f>
        <v>10</v>
      </c>
      <c r="AL37" s="49">
        <f t="shared" ref="AL37:AL60" si="9">IF(G37="None",25,0)</f>
        <v>25</v>
      </c>
      <c r="AM37" s="49">
        <f t="shared" ref="AM37:AM60" si="10">IF(H37&lt;10, 0, IF(H37&lt;20, 1, IF(H37&lt;30, 2, IF(H37&lt;40, 6, IF(H37&lt;50, 8, IF(H37&gt;=50, 10, ""))))))</f>
        <v>1</v>
      </c>
      <c r="AN37" s="49">
        <f t="shared" ref="AN37:AN60" si="11">IF(I37="Yes",10, IF(I37="None",0, IF(I37="Unknown",0, "")))</f>
        <v>0</v>
      </c>
      <c r="AO37" s="49">
        <f t="shared" ref="AO37:AO60" si="12">IF(M37&lt;10, 0, IF(M37&lt;20, 1, IF(M37&lt;30, 2, IF(M37&lt;40, 3, IF(M37&lt;50, 4, IF(M37&gt;=50, 5, ""))))))</f>
        <v>3</v>
      </c>
      <c r="AP37" s="49">
        <f t="shared" ref="AP37:AP60" si="13">IF(AI37="Extensive Capacity Available",10, IF(AI37="Capacity Available",5, IF(AI37="Some Capacity Available",0, IF(AI37="NO DATA", "NO DATA",""))))</f>
        <v>5</v>
      </c>
      <c r="AQ37" s="49">
        <f t="shared" ref="AQ37:AQ60" si="14">SUM(AK37:AP37)</f>
        <v>44</v>
      </c>
      <c r="AR37" s="85">
        <f t="shared" ref="AR37:AR60" si="15">AQ37/MAX(70)</f>
        <v>0.62857142857142856</v>
      </c>
      <c r="AS37" s="8">
        <f>RANK(AR37,AR$5:$AR$60)</f>
        <v>22</v>
      </c>
    </row>
    <row r="38" spans="1:45" s="14" customFormat="1" x14ac:dyDescent="0.35">
      <c r="A38" s="60" t="s">
        <v>125</v>
      </c>
      <c r="B38" s="1" t="s">
        <v>126</v>
      </c>
      <c r="C38" s="1" t="s">
        <v>328</v>
      </c>
      <c r="D38" s="22" t="s">
        <v>127</v>
      </c>
      <c r="E38" s="15" t="s">
        <v>45</v>
      </c>
      <c r="F38" s="1" t="s">
        <v>18</v>
      </c>
      <c r="G38" s="12" t="s">
        <v>24</v>
      </c>
      <c r="H38" s="26">
        <v>10</v>
      </c>
      <c r="I38" s="1" t="s">
        <v>121</v>
      </c>
      <c r="J38" s="1" t="s">
        <v>416</v>
      </c>
      <c r="K38" s="1" t="s">
        <v>122</v>
      </c>
      <c r="L38" s="14" t="s">
        <v>128</v>
      </c>
      <c r="M38" s="2">
        <v>1</v>
      </c>
      <c r="N38" s="14" t="s">
        <v>245</v>
      </c>
      <c r="O38" s="38" t="s">
        <v>219</v>
      </c>
      <c r="P38" s="25" t="s">
        <v>389</v>
      </c>
      <c r="Q38" s="26" t="s">
        <v>388</v>
      </c>
      <c r="R38" s="26" t="s">
        <v>388</v>
      </c>
      <c r="S38" s="26" t="s">
        <v>388</v>
      </c>
      <c r="T38" s="26" t="s">
        <v>388</v>
      </c>
      <c r="U38" s="50" t="s">
        <v>388</v>
      </c>
      <c r="V38" s="26" t="s">
        <v>388</v>
      </c>
      <c r="W38" s="26" t="s">
        <v>388</v>
      </c>
      <c r="X38" s="26" t="s">
        <v>388</v>
      </c>
      <c r="Y38" s="50" t="s">
        <v>388</v>
      </c>
      <c r="Z38" s="26" t="s">
        <v>388</v>
      </c>
      <c r="AA38" s="26" t="s">
        <v>388</v>
      </c>
      <c r="AB38" s="26" t="s">
        <v>388</v>
      </c>
      <c r="AC38" s="26" t="s">
        <v>388</v>
      </c>
      <c r="AD38" s="26" t="s">
        <v>388</v>
      </c>
      <c r="AE38" s="26" t="s">
        <v>388</v>
      </c>
      <c r="AF38" s="26" t="s">
        <v>388</v>
      </c>
      <c r="AG38" s="26" t="s">
        <v>388</v>
      </c>
      <c r="AH38" s="26" t="s">
        <v>388</v>
      </c>
      <c r="AI38" s="14" t="s">
        <v>388</v>
      </c>
      <c r="AJ38" s="1"/>
      <c r="AK38" s="49">
        <f t="shared" si="8"/>
        <v>10</v>
      </c>
      <c r="AL38" s="49">
        <f t="shared" si="9"/>
        <v>25</v>
      </c>
      <c r="AM38" s="49">
        <f t="shared" si="10"/>
        <v>1</v>
      </c>
      <c r="AN38" s="49">
        <f t="shared" si="11"/>
        <v>0</v>
      </c>
      <c r="AO38" s="49">
        <f t="shared" si="12"/>
        <v>0</v>
      </c>
      <c r="AP38" s="49" t="str">
        <f t="shared" si="13"/>
        <v>NO DATA</v>
      </c>
      <c r="AQ38" s="49">
        <f t="shared" si="14"/>
        <v>36</v>
      </c>
      <c r="AR38" s="85">
        <f t="shared" si="15"/>
        <v>0.51428571428571423</v>
      </c>
      <c r="AS38" s="8">
        <f>RANK(AR38,AR$5:$AR$60)</f>
        <v>37</v>
      </c>
    </row>
    <row r="39" spans="1:45" s="14" customFormat="1" x14ac:dyDescent="0.35">
      <c r="A39" s="60" t="s">
        <v>129</v>
      </c>
      <c r="B39" s="1" t="s">
        <v>130</v>
      </c>
      <c r="C39" s="1" t="s">
        <v>329</v>
      </c>
      <c r="D39" s="22" t="s">
        <v>131</v>
      </c>
      <c r="E39" s="15" t="s">
        <v>45</v>
      </c>
      <c r="F39" s="1" t="s">
        <v>18</v>
      </c>
      <c r="G39" s="12" t="s">
        <v>24</v>
      </c>
      <c r="H39" s="26">
        <v>10</v>
      </c>
      <c r="I39" s="1" t="s">
        <v>121</v>
      </c>
      <c r="J39" s="1" t="s">
        <v>416</v>
      </c>
      <c r="K39" s="1" t="s">
        <v>122</v>
      </c>
      <c r="L39" s="14" t="s">
        <v>132</v>
      </c>
      <c r="M39" s="2">
        <v>5</v>
      </c>
      <c r="N39" s="14" t="s">
        <v>245</v>
      </c>
      <c r="O39" s="38" t="s">
        <v>219</v>
      </c>
      <c r="P39" s="25" t="s">
        <v>389</v>
      </c>
      <c r="Q39" s="26" t="s">
        <v>388</v>
      </c>
      <c r="R39" s="26" t="s">
        <v>388</v>
      </c>
      <c r="S39" s="26" t="s">
        <v>388</v>
      </c>
      <c r="T39" s="26" t="s">
        <v>388</v>
      </c>
      <c r="U39" s="50" t="s">
        <v>388</v>
      </c>
      <c r="V39" s="26" t="s">
        <v>388</v>
      </c>
      <c r="W39" s="26" t="s">
        <v>388</v>
      </c>
      <c r="X39" s="26" t="s">
        <v>388</v>
      </c>
      <c r="Y39" s="50" t="s">
        <v>388</v>
      </c>
      <c r="Z39" s="26" t="s">
        <v>388</v>
      </c>
      <c r="AA39" s="26" t="s">
        <v>388</v>
      </c>
      <c r="AB39" s="26" t="s">
        <v>388</v>
      </c>
      <c r="AC39" s="26" t="s">
        <v>388</v>
      </c>
      <c r="AD39" s="26" t="s">
        <v>388</v>
      </c>
      <c r="AE39" s="26" t="s">
        <v>388</v>
      </c>
      <c r="AF39" s="26" t="s">
        <v>388</v>
      </c>
      <c r="AG39" s="26" t="s">
        <v>388</v>
      </c>
      <c r="AH39" s="26" t="s">
        <v>388</v>
      </c>
      <c r="AI39" s="14" t="s">
        <v>388</v>
      </c>
      <c r="AJ39" s="1"/>
      <c r="AK39" s="49">
        <f t="shared" si="8"/>
        <v>10</v>
      </c>
      <c r="AL39" s="49">
        <f t="shared" si="9"/>
        <v>25</v>
      </c>
      <c r="AM39" s="49">
        <f t="shared" si="10"/>
        <v>1</v>
      </c>
      <c r="AN39" s="49">
        <f t="shared" si="11"/>
        <v>0</v>
      </c>
      <c r="AO39" s="49">
        <f t="shared" si="12"/>
        <v>0</v>
      </c>
      <c r="AP39" s="49" t="str">
        <f t="shared" si="13"/>
        <v>NO DATA</v>
      </c>
      <c r="AQ39" s="49">
        <f t="shared" si="14"/>
        <v>36</v>
      </c>
      <c r="AR39" s="85">
        <f t="shared" si="15"/>
        <v>0.51428571428571423</v>
      </c>
      <c r="AS39" s="8">
        <f>RANK(AR39,AR$5:$AR$60)</f>
        <v>37</v>
      </c>
    </row>
    <row r="40" spans="1:45" x14ac:dyDescent="0.35">
      <c r="A40" s="60" t="s">
        <v>133</v>
      </c>
      <c r="B40" s="1" t="s">
        <v>134</v>
      </c>
      <c r="C40" s="23" t="s">
        <v>330</v>
      </c>
      <c r="D40" s="22" t="s">
        <v>135</v>
      </c>
      <c r="E40" s="15" t="s">
        <v>45</v>
      </c>
      <c r="F40" s="1" t="s">
        <v>123</v>
      </c>
      <c r="G40" s="12" t="s">
        <v>24</v>
      </c>
      <c r="H40" s="26">
        <v>20</v>
      </c>
      <c r="I40" s="1" t="s">
        <v>121</v>
      </c>
      <c r="J40" s="1" t="s">
        <v>416</v>
      </c>
      <c r="K40" s="1" t="s">
        <v>136</v>
      </c>
      <c r="L40" s="14" t="s">
        <v>137</v>
      </c>
      <c r="M40" s="2">
        <v>13</v>
      </c>
      <c r="N40" s="14" t="s">
        <v>245</v>
      </c>
      <c r="O40" s="38" t="s">
        <v>219</v>
      </c>
      <c r="P40" s="25" t="s">
        <v>389</v>
      </c>
      <c r="Q40" s="26" t="s">
        <v>388</v>
      </c>
      <c r="R40" s="26" t="s">
        <v>388</v>
      </c>
      <c r="S40" s="26" t="s">
        <v>388</v>
      </c>
      <c r="T40" s="26" t="s">
        <v>388</v>
      </c>
      <c r="U40" s="50" t="s">
        <v>388</v>
      </c>
      <c r="V40" s="26" t="s">
        <v>388</v>
      </c>
      <c r="W40" s="26" t="s">
        <v>388</v>
      </c>
      <c r="X40" s="26" t="s">
        <v>388</v>
      </c>
      <c r="Y40" s="50" t="s">
        <v>388</v>
      </c>
      <c r="Z40" s="26" t="s">
        <v>388</v>
      </c>
      <c r="AA40" s="26" t="s">
        <v>388</v>
      </c>
      <c r="AB40" s="26" t="s">
        <v>388</v>
      </c>
      <c r="AC40" s="26" t="s">
        <v>388</v>
      </c>
      <c r="AD40" s="26" t="s">
        <v>388</v>
      </c>
      <c r="AE40" s="48" t="s">
        <v>318</v>
      </c>
      <c r="AF40" s="48" t="s">
        <v>304</v>
      </c>
      <c r="AG40" s="48">
        <v>-1.6617848660000001</v>
      </c>
      <c r="AH40" s="48">
        <v>52.791246020000003</v>
      </c>
      <c r="AI40" s="25" t="s">
        <v>293</v>
      </c>
      <c r="AJ40" s="25" t="s">
        <v>294</v>
      </c>
      <c r="AK40" s="49">
        <f t="shared" si="8"/>
        <v>0</v>
      </c>
      <c r="AL40" s="49">
        <f t="shared" si="9"/>
        <v>25</v>
      </c>
      <c r="AM40" s="49">
        <f t="shared" si="10"/>
        <v>2</v>
      </c>
      <c r="AN40" s="49">
        <f t="shared" si="11"/>
        <v>0</v>
      </c>
      <c r="AO40" s="49">
        <f t="shared" si="12"/>
        <v>1</v>
      </c>
      <c r="AP40" s="49">
        <f t="shared" si="13"/>
        <v>10</v>
      </c>
      <c r="AQ40" s="49">
        <f t="shared" si="14"/>
        <v>38</v>
      </c>
      <c r="AR40" s="85">
        <f t="shared" si="15"/>
        <v>0.54285714285714282</v>
      </c>
      <c r="AS40" s="8">
        <f>RANK(AR40,AR$5:$AR$60)</f>
        <v>30</v>
      </c>
    </row>
    <row r="41" spans="1:45" x14ac:dyDescent="0.35">
      <c r="A41" s="60" t="s">
        <v>138</v>
      </c>
      <c r="B41" s="23" t="s">
        <v>139</v>
      </c>
      <c r="C41" s="1" t="s">
        <v>331</v>
      </c>
      <c r="D41" s="22" t="s">
        <v>140</v>
      </c>
      <c r="E41" s="15" t="s">
        <v>45</v>
      </c>
      <c r="F41" s="1" t="s">
        <v>18</v>
      </c>
      <c r="G41" s="12" t="s">
        <v>24</v>
      </c>
      <c r="H41" s="26">
        <v>24</v>
      </c>
      <c r="I41" s="1" t="s">
        <v>121</v>
      </c>
      <c r="J41" s="1" t="s">
        <v>416</v>
      </c>
      <c r="K41" s="1" t="s">
        <v>122</v>
      </c>
      <c r="L41" s="14" t="s">
        <v>141</v>
      </c>
      <c r="M41" s="2">
        <v>3</v>
      </c>
      <c r="N41" s="14" t="s">
        <v>245</v>
      </c>
      <c r="O41" s="38" t="s">
        <v>219</v>
      </c>
      <c r="P41" s="25" t="s">
        <v>389</v>
      </c>
      <c r="Q41" s="26" t="s">
        <v>388</v>
      </c>
      <c r="R41" s="26" t="s">
        <v>388</v>
      </c>
      <c r="S41" s="26" t="s">
        <v>388</v>
      </c>
      <c r="T41" s="26" t="s">
        <v>388</v>
      </c>
      <c r="U41" s="50" t="s">
        <v>388</v>
      </c>
      <c r="V41" s="26" t="s">
        <v>388</v>
      </c>
      <c r="W41" s="26" t="s">
        <v>388</v>
      </c>
      <c r="X41" s="26" t="s">
        <v>388</v>
      </c>
      <c r="Y41" s="50" t="s">
        <v>388</v>
      </c>
      <c r="Z41" s="26" t="s">
        <v>388</v>
      </c>
      <c r="AA41" s="26" t="s">
        <v>388</v>
      </c>
      <c r="AB41" s="26" t="s">
        <v>388</v>
      </c>
      <c r="AC41" s="26" t="s">
        <v>388</v>
      </c>
      <c r="AD41" s="26" t="s">
        <v>388</v>
      </c>
      <c r="AE41" s="26" t="s">
        <v>388</v>
      </c>
      <c r="AF41" s="26" t="s">
        <v>388</v>
      </c>
      <c r="AG41" s="26" t="s">
        <v>388</v>
      </c>
      <c r="AH41" s="26" t="s">
        <v>388</v>
      </c>
      <c r="AI41" s="14" t="s">
        <v>388</v>
      </c>
      <c r="AK41" s="49">
        <f t="shared" si="8"/>
        <v>10</v>
      </c>
      <c r="AL41" s="49">
        <f t="shared" si="9"/>
        <v>25</v>
      </c>
      <c r="AM41" s="49">
        <f t="shared" si="10"/>
        <v>2</v>
      </c>
      <c r="AN41" s="49">
        <f t="shared" si="11"/>
        <v>0</v>
      </c>
      <c r="AO41" s="49">
        <f t="shared" si="12"/>
        <v>0</v>
      </c>
      <c r="AP41" s="49" t="str">
        <f t="shared" si="13"/>
        <v>NO DATA</v>
      </c>
      <c r="AQ41" s="49">
        <f t="shared" si="14"/>
        <v>37</v>
      </c>
      <c r="AR41" s="85">
        <f t="shared" si="15"/>
        <v>0.52857142857142858</v>
      </c>
      <c r="AS41" s="8">
        <f>RANK(AR41,AR$5:$AR$60)</f>
        <v>32</v>
      </c>
    </row>
    <row r="42" spans="1:45" x14ac:dyDescent="0.35">
      <c r="A42" s="60" t="s">
        <v>142</v>
      </c>
      <c r="B42" s="1" t="s">
        <v>143</v>
      </c>
      <c r="C42" s="23" t="s">
        <v>332</v>
      </c>
      <c r="D42" s="22" t="s">
        <v>144</v>
      </c>
      <c r="E42" s="15" t="s">
        <v>45</v>
      </c>
      <c r="F42" s="1" t="s">
        <v>18</v>
      </c>
      <c r="G42" s="12" t="s">
        <v>24</v>
      </c>
      <c r="H42" s="26">
        <v>8</v>
      </c>
      <c r="I42" s="1" t="s">
        <v>121</v>
      </c>
      <c r="J42" s="1" t="s">
        <v>416</v>
      </c>
      <c r="K42" s="1" t="s">
        <v>122</v>
      </c>
      <c r="L42" s="14" t="s">
        <v>145</v>
      </c>
      <c r="M42" s="2">
        <v>2</v>
      </c>
      <c r="N42" s="14" t="s">
        <v>245</v>
      </c>
      <c r="O42" s="38" t="s">
        <v>219</v>
      </c>
      <c r="P42" s="25" t="s">
        <v>389</v>
      </c>
      <c r="Q42" s="26" t="s">
        <v>388</v>
      </c>
      <c r="R42" s="26" t="s">
        <v>388</v>
      </c>
      <c r="S42" s="26" t="s">
        <v>388</v>
      </c>
      <c r="T42" s="26" t="s">
        <v>388</v>
      </c>
      <c r="U42" s="50" t="s">
        <v>388</v>
      </c>
      <c r="V42" s="26" t="s">
        <v>388</v>
      </c>
      <c r="W42" s="26" t="s">
        <v>388</v>
      </c>
      <c r="X42" s="26" t="s">
        <v>388</v>
      </c>
      <c r="Y42" s="50" t="s">
        <v>388</v>
      </c>
      <c r="Z42" s="26" t="s">
        <v>388</v>
      </c>
      <c r="AA42" s="26" t="s">
        <v>388</v>
      </c>
      <c r="AB42" s="26" t="s">
        <v>388</v>
      </c>
      <c r="AC42" s="26" t="s">
        <v>388</v>
      </c>
      <c r="AD42" s="26" t="s">
        <v>388</v>
      </c>
      <c r="AE42" s="26" t="s">
        <v>388</v>
      </c>
      <c r="AF42" s="26" t="s">
        <v>388</v>
      </c>
      <c r="AG42" s="26" t="s">
        <v>388</v>
      </c>
      <c r="AH42" s="26" t="s">
        <v>388</v>
      </c>
      <c r="AI42" s="14" t="s">
        <v>388</v>
      </c>
      <c r="AK42" s="49">
        <f t="shared" si="8"/>
        <v>10</v>
      </c>
      <c r="AL42" s="49">
        <f t="shared" si="9"/>
        <v>25</v>
      </c>
      <c r="AM42" s="49">
        <f t="shared" si="10"/>
        <v>0</v>
      </c>
      <c r="AN42" s="49">
        <f t="shared" si="11"/>
        <v>0</v>
      </c>
      <c r="AO42" s="49">
        <f t="shared" si="12"/>
        <v>0</v>
      </c>
      <c r="AP42" s="49" t="str">
        <f t="shared" si="13"/>
        <v>NO DATA</v>
      </c>
      <c r="AQ42" s="49">
        <f t="shared" si="14"/>
        <v>35</v>
      </c>
      <c r="AR42" s="85">
        <f t="shared" si="15"/>
        <v>0.5</v>
      </c>
      <c r="AS42" s="8">
        <f>RANK(AR42,AR$5:$AR$60)</f>
        <v>46</v>
      </c>
    </row>
    <row r="43" spans="1:45" x14ac:dyDescent="0.35">
      <c r="A43" s="60" t="s">
        <v>146</v>
      </c>
      <c r="B43" s="1" t="s">
        <v>147</v>
      </c>
      <c r="C43" s="1" t="s">
        <v>333</v>
      </c>
      <c r="D43" s="22" t="s">
        <v>148</v>
      </c>
      <c r="E43" s="15" t="s">
        <v>45</v>
      </c>
      <c r="F43" s="1" t="s">
        <v>18</v>
      </c>
      <c r="G43" s="12" t="s">
        <v>24</v>
      </c>
      <c r="H43" s="26">
        <v>17</v>
      </c>
      <c r="I43" s="1" t="s">
        <v>121</v>
      </c>
      <c r="J43" s="1" t="s">
        <v>416</v>
      </c>
      <c r="K43" s="1" t="s">
        <v>149</v>
      </c>
      <c r="L43" s="14" t="s">
        <v>150</v>
      </c>
      <c r="M43" s="2">
        <v>1</v>
      </c>
      <c r="N43" s="14" t="s">
        <v>245</v>
      </c>
      <c r="O43" s="38" t="s">
        <v>219</v>
      </c>
      <c r="P43" s="25" t="s">
        <v>389</v>
      </c>
      <c r="Q43" s="26" t="s">
        <v>388</v>
      </c>
      <c r="R43" s="26" t="s">
        <v>388</v>
      </c>
      <c r="S43" s="26" t="s">
        <v>388</v>
      </c>
      <c r="T43" s="26" t="s">
        <v>388</v>
      </c>
      <c r="U43" s="50" t="s">
        <v>388</v>
      </c>
      <c r="V43" s="26" t="s">
        <v>388</v>
      </c>
      <c r="W43" s="26" t="s">
        <v>388</v>
      </c>
      <c r="X43" s="26" t="s">
        <v>388</v>
      </c>
      <c r="Y43" s="50" t="s">
        <v>388</v>
      </c>
      <c r="Z43" s="26" t="s">
        <v>388</v>
      </c>
      <c r="AA43" s="26" t="s">
        <v>388</v>
      </c>
      <c r="AB43" s="26" t="s">
        <v>388</v>
      </c>
      <c r="AC43" s="26" t="s">
        <v>388</v>
      </c>
      <c r="AD43" s="26" t="s">
        <v>388</v>
      </c>
      <c r="AE43" s="26" t="s">
        <v>388</v>
      </c>
      <c r="AF43" s="26" t="s">
        <v>388</v>
      </c>
      <c r="AG43" s="26" t="s">
        <v>388</v>
      </c>
      <c r="AH43" s="26" t="s">
        <v>388</v>
      </c>
      <c r="AI43" s="14" t="s">
        <v>388</v>
      </c>
      <c r="AK43" s="49">
        <f t="shared" si="8"/>
        <v>10</v>
      </c>
      <c r="AL43" s="49">
        <f t="shared" si="9"/>
        <v>25</v>
      </c>
      <c r="AM43" s="49">
        <f t="shared" si="10"/>
        <v>1</v>
      </c>
      <c r="AN43" s="49">
        <f t="shared" si="11"/>
        <v>0</v>
      </c>
      <c r="AO43" s="49">
        <f t="shared" si="12"/>
        <v>0</v>
      </c>
      <c r="AP43" s="49" t="str">
        <f t="shared" si="13"/>
        <v>NO DATA</v>
      </c>
      <c r="AQ43" s="49">
        <f t="shared" si="14"/>
        <v>36</v>
      </c>
      <c r="AR43" s="85">
        <f t="shared" si="15"/>
        <v>0.51428571428571423</v>
      </c>
      <c r="AS43" s="8">
        <f>RANK(AR43,AR$5:$AR$60)</f>
        <v>37</v>
      </c>
    </row>
    <row r="44" spans="1:45" x14ac:dyDescent="0.35">
      <c r="A44" s="60" t="s">
        <v>151</v>
      </c>
      <c r="B44" s="1" t="s">
        <v>152</v>
      </c>
      <c r="C44" s="1" t="s">
        <v>334</v>
      </c>
      <c r="D44" s="22" t="s">
        <v>153</v>
      </c>
      <c r="E44" s="15" t="s">
        <v>45</v>
      </c>
      <c r="F44" s="1" t="s">
        <v>18</v>
      </c>
      <c r="G44" s="12" t="s">
        <v>24</v>
      </c>
      <c r="H44" s="26">
        <v>20</v>
      </c>
      <c r="I44" s="1" t="s">
        <v>121</v>
      </c>
      <c r="J44" s="1" t="s">
        <v>416</v>
      </c>
      <c r="K44" s="1" t="s">
        <v>154</v>
      </c>
      <c r="L44" s="14" t="s">
        <v>155</v>
      </c>
      <c r="M44" s="2">
        <v>0</v>
      </c>
      <c r="N44" s="14" t="s">
        <v>245</v>
      </c>
      <c r="O44" s="38" t="s">
        <v>219</v>
      </c>
      <c r="P44" s="25" t="s">
        <v>389</v>
      </c>
      <c r="Q44" s="26" t="s">
        <v>388</v>
      </c>
      <c r="R44" s="26" t="s">
        <v>388</v>
      </c>
      <c r="S44" s="26" t="s">
        <v>388</v>
      </c>
      <c r="T44" s="26" t="s">
        <v>388</v>
      </c>
      <c r="U44" s="50" t="s">
        <v>388</v>
      </c>
      <c r="V44" s="26" t="s">
        <v>388</v>
      </c>
      <c r="W44" s="26" t="s">
        <v>388</v>
      </c>
      <c r="X44" s="26" t="s">
        <v>388</v>
      </c>
      <c r="Y44" s="50" t="s">
        <v>388</v>
      </c>
      <c r="Z44" s="26" t="s">
        <v>388</v>
      </c>
      <c r="AA44" s="26" t="s">
        <v>388</v>
      </c>
      <c r="AB44" s="26" t="s">
        <v>388</v>
      </c>
      <c r="AC44" s="26" t="s">
        <v>388</v>
      </c>
      <c r="AD44" s="26" t="s">
        <v>388</v>
      </c>
      <c r="AE44" s="26" t="s">
        <v>388</v>
      </c>
      <c r="AF44" s="26" t="s">
        <v>388</v>
      </c>
      <c r="AG44" s="26" t="s">
        <v>388</v>
      </c>
      <c r="AH44" s="26" t="s">
        <v>388</v>
      </c>
      <c r="AI44" s="14" t="s">
        <v>388</v>
      </c>
      <c r="AK44" s="49">
        <f t="shared" si="8"/>
        <v>10</v>
      </c>
      <c r="AL44" s="49">
        <f t="shared" si="9"/>
        <v>25</v>
      </c>
      <c r="AM44" s="49">
        <f t="shared" si="10"/>
        <v>2</v>
      </c>
      <c r="AN44" s="49">
        <f t="shared" si="11"/>
        <v>0</v>
      </c>
      <c r="AO44" s="49">
        <f t="shared" si="12"/>
        <v>0</v>
      </c>
      <c r="AP44" s="49" t="str">
        <f t="shared" si="13"/>
        <v>NO DATA</v>
      </c>
      <c r="AQ44" s="49">
        <f t="shared" si="14"/>
        <v>37</v>
      </c>
      <c r="AR44" s="85">
        <f t="shared" si="15"/>
        <v>0.52857142857142858</v>
      </c>
      <c r="AS44" s="8">
        <f>RANK(AR44,AR$5:$AR$60)</f>
        <v>32</v>
      </c>
    </row>
    <row r="45" spans="1:45" x14ac:dyDescent="0.35">
      <c r="A45" s="60" t="s">
        <v>156</v>
      </c>
      <c r="B45" s="1" t="s">
        <v>157</v>
      </c>
      <c r="C45" s="1" t="s">
        <v>335</v>
      </c>
      <c r="D45" s="22" t="s">
        <v>158</v>
      </c>
      <c r="E45" s="15" t="s">
        <v>45</v>
      </c>
      <c r="F45" s="1" t="s">
        <v>18</v>
      </c>
      <c r="G45" s="12" t="s">
        <v>24</v>
      </c>
      <c r="H45" s="26">
        <v>14</v>
      </c>
      <c r="I45" s="13" t="s">
        <v>24</v>
      </c>
      <c r="J45" s="1" t="s">
        <v>416</v>
      </c>
      <c r="K45" s="1" t="s">
        <v>122</v>
      </c>
      <c r="L45" s="14" t="s">
        <v>159</v>
      </c>
      <c r="M45" s="2">
        <v>5</v>
      </c>
      <c r="N45" s="14" t="s">
        <v>245</v>
      </c>
      <c r="O45" s="38" t="s">
        <v>219</v>
      </c>
      <c r="P45" s="25" t="s">
        <v>389</v>
      </c>
      <c r="Q45" s="26" t="s">
        <v>388</v>
      </c>
      <c r="R45" s="26" t="s">
        <v>388</v>
      </c>
      <c r="S45" s="26" t="s">
        <v>388</v>
      </c>
      <c r="T45" s="26" t="s">
        <v>388</v>
      </c>
      <c r="U45" s="50" t="s">
        <v>388</v>
      </c>
      <c r="V45" s="26" t="s">
        <v>388</v>
      </c>
      <c r="W45" s="26" t="s">
        <v>388</v>
      </c>
      <c r="X45" s="26" t="s">
        <v>388</v>
      </c>
      <c r="Y45" s="50" t="s">
        <v>388</v>
      </c>
      <c r="Z45" s="26" t="s">
        <v>388</v>
      </c>
      <c r="AA45" s="26" t="s">
        <v>388</v>
      </c>
      <c r="AB45" s="26" t="s">
        <v>388</v>
      </c>
      <c r="AC45" s="26" t="s">
        <v>388</v>
      </c>
      <c r="AD45" s="26" t="s">
        <v>388</v>
      </c>
      <c r="AE45" s="48" t="s">
        <v>323</v>
      </c>
      <c r="AF45" s="48" t="s">
        <v>304</v>
      </c>
      <c r="AG45" s="48">
        <v>-1.909867317</v>
      </c>
      <c r="AH45" s="48">
        <v>52.863067870000002</v>
      </c>
      <c r="AI45" s="25" t="s">
        <v>293</v>
      </c>
      <c r="AJ45" s="25" t="s">
        <v>294</v>
      </c>
      <c r="AK45" s="49">
        <f t="shared" si="8"/>
        <v>10</v>
      </c>
      <c r="AL45" s="49">
        <f t="shared" si="9"/>
        <v>25</v>
      </c>
      <c r="AM45" s="49">
        <f t="shared" si="10"/>
        <v>1</v>
      </c>
      <c r="AN45" s="49">
        <f t="shared" si="11"/>
        <v>0</v>
      </c>
      <c r="AO45" s="49">
        <f t="shared" si="12"/>
        <v>0</v>
      </c>
      <c r="AP45" s="49">
        <f t="shared" si="13"/>
        <v>10</v>
      </c>
      <c r="AQ45" s="49">
        <f t="shared" si="14"/>
        <v>46</v>
      </c>
      <c r="AR45" s="85">
        <f t="shared" si="15"/>
        <v>0.65714285714285714</v>
      </c>
      <c r="AS45" s="8">
        <f>RANK(AR45,AR$5:$AR$60)</f>
        <v>15</v>
      </c>
    </row>
    <row r="46" spans="1:45" x14ac:dyDescent="0.35">
      <c r="A46" s="60" t="s">
        <v>160</v>
      </c>
      <c r="B46" s="1" t="s">
        <v>161</v>
      </c>
      <c r="C46" s="1" t="s">
        <v>336</v>
      </c>
      <c r="D46" s="22" t="s">
        <v>162</v>
      </c>
      <c r="E46" s="15" t="s">
        <v>45</v>
      </c>
      <c r="F46" s="1" t="s">
        <v>18</v>
      </c>
      <c r="G46" s="12" t="s">
        <v>24</v>
      </c>
      <c r="H46" s="26">
        <v>10</v>
      </c>
      <c r="I46" s="1" t="s">
        <v>121</v>
      </c>
      <c r="J46" s="1" t="s">
        <v>416</v>
      </c>
      <c r="K46" s="1" t="s">
        <v>122</v>
      </c>
      <c r="L46" s="14" t="s">
        <v>163</v>
      </c>
      <c r="M46" s="2">
        <v>0</v>
      </c>
      <c r="N46" s="14" t="s">
        <v>245</v>
      </c>
      <c r="O46" s="38" t="s">
        <v>219</v>
      </c>
      <c r="P46" s="25" t="s">
        <v>389</v>
      </c>
      <c r="Q46" s="26" t="s">
        <v>388</v>
      </c>
      <c r="R46" s="26" t="s">
        <v>388</v>
      </c>
      <c r="S46" s="26" t="s">
        <v>388</v>
      </c>
      <c r="T46" s="26" t="s">
        <v>388</v>
      </c>
      <c r="U46" s="50" t="s">
        <v>388</v>
      </c>
      <c r="V46" s="26" t="s">
        <v>388</v>
      </c>
      <c r="W46" s="26" t="s">
        <v>388</v>
      </c>
      <c r="X46" s="26" t="s">
        <v>388</v>
      </c>
      <c r="Y46" s="50" t="s">
        <v>388</v>
      </c>
      <c r="Z46" s="26" t="s">
        <v>388</v>
      </c>
      <c r="AA46" s="26" t="s">
        <v>388</v>
      </c>
      <c r="AB46" s="26" t="s">
        <v>388</v>
      </c>
      <c r="AC46" s="26" t="s">
        <v>388</v>
      </c>
      <c r="AD46" s="26" t="s">
        <v>388</v>
      </c>
      <c r="AE46" s="26" t="s">
        <v>388</v>
      </c>
      <c r="AF46" s="26" t="s">
        <v>388</v>
      </c>
      <c r="AG46" s="26" t="s">
        <v>388</v>
      </c>
      <c r="AH46" s="26" t="s">
        <v>388</v>
      </c>
      <c r="AI46" s="14" t="s">
        <v>388</v>
      </c>
      <c r="AK46" s="49">
        <f t="shared" si="8"/>
        <v>10</v>
      </c>
      <c r="AL46" s="49">
        <f t="shared" si="9"/>
        <v>25</v>
      </c>
      <c r="AM46" s="49">
        <f t="shared" si="10"/>
        <v>1</v>
      </c>
      <c r="AN46" s="49">
        <f t="shared" si="11"/>
        <v>0</v>
      </c>
      <c r="AO46" s="49">
        <f t="shared" si="12"/>
        <v>0</v>
      </c>
      <c r="AP46" s="49" t="str">
        <f t="shared" si="13"/>
        <v>NO DATA</v>
      </c>
      <c r="AQ46" s="49">
        <f t="shared" si="14"/>
        <v>36</v>
      </c>
      <c r="AR46" s="85">
        <f t="shared" si="15"/>
        <v>0.51428571428571423</v>
      </c>
      <c r="AS46" s="8">
        <f>RANK(AR46,AR$5:$AR$60)</f>
        <v>37</v>
      </c>
    </row>
    <row r="47" spans="1:45" x14ac:dyDescent="0.35">
      <c r="A47" s="60" t="s">
        <v>164</v>
      </c>
      <c r="B47" s="1" t="s">
        <v>165</v>
      </c>
      <c r="C47" s="1" t="s">
        <v>337</v>
      </c>
      <c r="D47" s="22" t="s">
        <v>166</v>
      </c>
      <c r="E47" s="15" t="s">
        <v>45</v>
      </c>
      <c r="F47" s="1" t="s">
        <v>18</v>
      </c>
      <c r="G47" s="12" t="s">
        <v>24</v>
      </c>
      <c r="H47" s="26">
        <v>10</v>
      </c>
      <c r="I47" s="13" t="s">
        <v>24</v>
      </c>
      <c r="J47" s="1" t="s">
        <v>416</v>
      </c>
      <c r="K47" s="1" t="s">
        <v>122</v>
      </c>
      <c r="L47" s="14" t="s">
        <v>167</v>
      </c>
      <c r="M47" s="2">
        <v>1</v>
      </c>
      <c r="N47" s="14" t="s">
        <v>245</v>
      </c>
      <c r="O47" s="38" t="s">
        <v>219</v>
      </c>
      <c r="P47" s="25" t="s">
        <v>389</v>
      </c>
      <c r="Q47" s="26" t="s">
        <v>388</v>
      </c>
      <c r="R47" s="26" t="s">
        <v>388</v>
      </c>
      <c r="S47" s="26" t="s">
        <v>388</v>
      </c>
      <c r="T47" s="26" t="s">
        <v>388</v>
      </c>
      <c r="U47" s="50" t="s">
        <v>388</v>
      </c>
      <c r="V47" s="26" t="s">
        <v>388</v>
      </c>
      <c r="W47" s="26" t="s">
        <v>388</v>
      </c>
      <c r="X47" s="26" t="s">
        <v>388</v>
      </c>
      <c r="Y47" s="50" t="s">
        <v>388</v>
      </c>
      <c r="Z47" s="26" t="s">
        <v>388</v>
      </c>
      <c r="AA47" s="26" t="s">
        <v>388</v>
      </c>
      <c r="AB47" s="26" t="s">
        <v>388</v>
      </c>
      <c r="AC47" s="26" t="s">
        <v>388</v>
      </c>
      <c r="AD47" s="26" t="s">
        <v>388</v>
      </c>
      <c r="AE47" s="48" t="s">
        <v>324</v>
      </c>
      <c r="AF47" s="48" t="s">
        <v>304</v>
      </c>
      <c r="AG47" s="48">
        <v>-1.8021814119999999</v>
      </c>
      <c r="AH47" s="48">
        <v>52.874894099999999</v>
      </c>
      <c r="AI47" s="25" t="s">
        <v>293</v>
      </c>
      <c r="AJ47" s="25" t="s">
        <v>294</v>
      </c>
      <c r="AK47" s="49">
        <f t="shared" si="8"/>
        <v>10</v>
      </c>
      <c r="AL47" s="49">
        <f t="shared" si="9"/>
        <v>25</v>
      </c>
      <c r="AM47" s="49">
        <f t="shared" si="10"/>
        <v>1</v>
      </c>
      <c r="AN47" s="49">
        <f t="shared" si="11"/>
        <v>0</v>
      </c>
      <c r="AO47" s="49">
        <f t="shared" si="12"/>
        <v>0</v>
      </c>
      <c r="AP47" s="49">
        <f t="shared" si="13"/>
        <v>10</v>
      </c>
      <c r="AQ47" s="49">
        <f t="shared" si="14"/>
        <v>46</v>
      </c>
      <c r="AR47" s="85">
        <f t="shared" si="15"/>
        <v>0.65714285714285714</v>
      </c>
      <c r="AS47" s="8">
        <f>RANK(AR47,AR$5:$AR$60)</f>
        <v>15</v>
      </c>
    </row>
    <row r="48" spans="1:45" x14ac:dyDescent="0.35">
      <c r="A48" s="60" t="s">
        <v>168</v>
      </c>
      <c r="B48" s="1" t="s">
        <v>169</v>
      </c>
      <c r="C48" s="1" t="s">
        <v>338</v>
      </c>
      <c r="D48" s="22" t="s">
        <v>170</v>
      </c>
      <c r="E48" s="15" t="s">
        <v>45</v>
      </c>
      <c r="F48" s="1" t="s">
        <v>18</v>
      </c>
      <c r="G48" s="12" t="s">
        <v>24</v>
      </c>
      <c r="H48" s="26">
        <v>44</v>
      </c>
      <c r="I48" s="1" t="s">
        <v>121</v>
      </c>
      <c r="J48" s="1" t="s">
        <v>416</v>
      </c>
      <c r="K48" s="1" t="s">
        <v>154</v>
      </c>
      <c r="L48" s="14" t="s">
        <v>171</v>
      </c>
      <c r="M48" s="2">
        <v>31</v>
      </c>
      <c r="N48" s="14" t="s">
        <v>245</v>
      </c>
      <c r="O48" s="38" t="s">
        <v>219</v>
      </c>
      <c r="P48" s="25" t="s">
        <v>389</v>
      </c>
      <c r="Q48" s="26" t="s">
        <v>388</v>
      </c>
      <c r="R48" s="26" t="s">
        <v>388</v>
      </c>
      <c r="S48" s="26" t="s">
        <v>388</v>
      </c>
      <c r="T48" s="26" t="s">
        <v>388</v>
      </c>
      <c r="U48" s="50" t="s">
        <v>388</v>
      </c>
      <c r="V48" s="26" t="s">
        <v>388</v>
      </c>
      <c r="W48" s="26" t="s">
        <v>388</v>
      </c>
      <c r="X48" s="26" t="s">
        <v>388</v>
      </c>
      <c r="Y48" s="50" t="s">
        <v>388</v>
      </c>
      <c r="Z48" s="26" t="s">
        <v>388</v>
      </c>
      <c r="AA48" s="26" t="s">
        <v>388</v>
      </c>
      <c r="AB48" s="26" t="s">
        <v>388</v>
      </c>
      <c r="AC48" s="26" t="s">
        <v>388</v>
      </c>
      <c r="AD48" s="26" t="s">
        <v>388</v>
      </c>
      <c r="AE48" s="48" t="s">
        <v>321</v>
      </c>
      <c r="AF48" s="48" t="s">
        <v>304</v>
      </c>
      <c r="AG48" s="48">
        <v>-1.76941719</v>
      </c>
      <c r="AH48" s="48">
        <v>53.005768609999997</v>
      </c>
      <c r="AI48" s="25" t="s">
        <v>306</v>
      </c>
      <c r="AJ48" s="25" t="s">
        <v>294</v>
      </c>
      <c r="AK48" s="49">
        <f t="shared" si="8"/>
        <v>10</v>
      </c>
      <c r="AL48" s="49">
        <f t="shared" si="9"/>
        <v>25</v>
      </c>
      <c r="AM48" s="49">
        <f t="shared" si="10"/>
        <v>8</v>
      </c>
      <c r="AN48" s="49">
        <f t="shared" si="11"/>
        <v>0</v>
      </c>
      <c r="AO48" s="49">
        <f t="shared" si="12"/>
        <v>3</v>
      </c>
      <c r="AP48" s="49">
        <f t="shared" si="13"/>
        <v>5</v>
      </c>
      <c r="AQ48" s="49">
        <f t="shared" si="14"/>
        <v>51</v>
      </c>
      <c r="AR48" s="85">
        <f t="shared" si="15"/>
        <v>0.72857142857142854</v>
      </c>
      <c r="AS48" s="8">
        <f>RANK(AR48,AR$5:$AR$60)</f>
        <v>8</v>
      </c>
    </row>
    <row r="49" spans="1:45" x14ac:dyDescent="0.35">
      <c r="A49" s="60" t="s">
        <v>172</v>
      </c>
      <c r="B49" s="1" t="s">
        <v>173</v>
      </c>
      <c r="C49" s="1" t="s">
        <v>339</v>
      </c>
      <c r="D49" s="22" t="s">
        <v>174</v>
      </c>
      <c r="E49" s="15" t="s">
        <v>45</v>
      </c>
      <c r="F49" s="1" t="s">
        <v>123</v>
      </c>
      <c r="G49" s="12" t="s">
        <v>24</v>
      </c>
      <c r="H49" s="26">
        <v>8</v>
      </c>
      <c r="I49" s="1" t="s">
        <v>121</v>
      </c>
      <c r="J49" s="1" t="s">
        <v>416</v>
      </c>
      <c r="K49" s="1" t="s">
        <v>71</v>
      </c>
      <c r="L49" s="14" t="s">
        <v>175</v>
      </c>
      <c r="M49" s="2">
        <v>7</v>
      </c>
      <c r="N49" s="14" t="s">
        <v>245</v>
      </c>
      <c r="O49" s="38" t="s">
        <v>219</v>
      </c>
      <c r="P49" s="25" t="s">
        <v>389</v>
      </c>
      <c r="Q49" s="26" t="s">
        <v>388</v>
      </c>
      <c r="R49" s="26" t="s">
        <v>388</v>
      </c>
      <c r="S49" s="26" t="s">
        <v>388</v>
      </c>
      <c r="T49" s="26" t="s">
        <v>388</v>
      </c>
      <c r="U49" s="50" t="s">
        <v>388</v>
      </c>
      <c r="V49" s="26" t="s">
        <v>388</v>
      </c>
      <c r="W49" s="26" t="s">
        <v>388</v>
      </c>
      <c r="X49" s="26" t="s">
        <v>388</v>
      </c>
      <c r="Y49" s="50" t="s">
        <v>388</v>
      </c>
      <c r="Z49" s="26" t="s">
        <v>388</v>
      </c>
      <c r="AA49" s="26" t="s">
        <v>388</v>
      </c>
      <c r="AB49" s="26" t="s">
        <v>388</v>
      </c>
      <c r="AC49" s="26" t="s">
        <v>388</v>
      </c>
      <c r="AD49" s="26" t="s">
        <v>388</v>
      </c>
      <c r="AE49" s="26" t="s">
        <v>388</v>
      </c>
      <c r="AF49" s="26" t="s">
        <v>388</v>
      </c>
      <c r="AG49" s="26" t="s">
        <v>388</v>
      </c>
      <c r="AH49" s="26" t="s">
        <v>388</v>
      </c>
      <c r="AI49" s="14" t="s">
        <v>388</v>
      </c>
      <c r="AK49" s="49">
        <f t="shared" si="8"/>
        <v>0</v>
      </c>
      <c r="AL49" s="49">
        <f t="shared" si="9"/>
        <v>25</v>
      </c>
      <c r="AM49" s="49">
        <f t="shared" si="10"/>
        <v>0</v>
      </c>
      <c r="AN49" s="49">
        <f t="shared" si="11"/>
        <v>0</v>
      </c>
      <c r="AO49" s="49">
        <f t="shared" si="12"/>
        <v>0</v>
      </c>
      <c r="AP49" s="49" t="str">
        <f t="shared" si="13"/>
        <v>NO DATA</v>
      </c>
      <c r="AQ49" s="49">
        <f t="shared" si="14"/>
        <v>25</v>
      </c>
      <c r="AR49" s="85">
        <f t="shared" si="15"/>
        <v>0.35714285714285715</v>
      </c>
      <c r="AS49" s="8">
        <f>RANK(AR49,AR$5:$AR$60)</f>
        <v>56</v>
      </c>
    </row>
    <row r="50" spans="1:45" x14ac:dyDescent="0.35">
      <c r="A50" s="60" t="s">
        <v>176</v>
      </c>
      <c r="B50" s="1" t="s">
        <v>177</v>
      </c>
      <c r="C50" s="1" t="s">
        <v>340</v>
      </c>
      <c r="D50" s="22" t="s">
        <v>178</v>
      </c>
      <c r="E50" s="15" t="s">
        <v>45</v>
      </c>
      <c r="F50" s="1" t="s">
        <v>18</v>
      </c>
      <c r="G50" s="12" t="s">
        <v>24</v>
      </c>
      <c r="H50" s="26">
        <v>19</v>
      </c>
      <c r="I50" s="13" t="s">
        <v>24</v>
      </c>
      <c r="J50" s="1" t="s">
        <v>416</v>
      </c>
      <c r="K50" s="1" t="s">
        <v>122</v>
      </c>
      <c r="L50" s="14" t="s">
        <v>179</v>
      </c>
      <c r="M50" s="2">
        <v>83</v>
      </c>
      <c r="N50" s="14" t="s">
        <v>245</v>
      </c>
      <c r="O50" s="38" t="s">
        <v>219</v>
      </c>
      <c r="P50" s="25" t="s">
        <v>389</v>
      </c>
      <c r="Q50" s="26" t="s">
        <v>388</v>
      </c>
      <c r="R50" s="26" t="s">
        <v>388</v>
      </c>
      <c r="S50" s="26" t="s">
        <v>388</v>
      </c>
      <c r="T50" s="26" t="s">
        <v>388</v>
      </c>
      <c r="U50" s="50" t="s">
        <v>388</v>
      </c>
      <c r="V50" s="26" t="s">
        <v>388</v>
      </c>
      <c r="W50" s="26" t="s">
        <v>388</v>
      </c>
      <c r="X50" s="26" t="s">
        <v>388</v>
      </c>
      <c r="Y50" s="50" t="s">
        <v>388</v>
      </c>
      <c r="Z50" s="26" t="s">
        <v>388</v>
      </c>
      <c r="AA50" s="26" t="s">
        <v>388</v>
      </c>
      <c r="AB50" s="26" t="s">
        <v>388</v>
      </c>
      <c r="AC50" s="26" t="s">
        <v>388</v>
      </c>
      <c r="AD50" s="26" t="s">
        <v>388</v>
      </c>
      <c r="AE50" s="48" t="s">
        <v>320</v>
      </c>
      <c r="AF50" s="48" t="s">
        <v>304</v>
      </c>
      <c r="AG50" s="48">
        <v>-1.8398486249999999</v>
      </c>
      <c r="AH50" s="48">
        <v>52.95129103</v>
      </c>
      <c r="AI50" s="25" t="s">
        <v>306</v>
      </c>
      <c r="AJ50" s="25" t="s">
        <v>294</v>
      </c>
      <c r="AK50" s="49">
        <f t="shared" si="8"/>
        <v>10</v>
      </c>
      <c r="AL50" s="49">
        <f t="shared" si="9"/>
        <v>25</v>
      </c>
      <c r="AM50" s="49">
        <f t="shared" si="10"/>
        <v>1</v>
      </c>
      <c r="AN50" s="49">
        <f t="shared" si="11"/>
        <v>0</v>
      </c>
      <c r="AO50" s="49">
        <f t="shared" si="12"/>
        <v>5</v>
      </c>
      <c r="AP50" s="49">
        <f t="shared" si="13"/>
        <v>5</v>
      </c>
      <c r="AQ50" s="49">
        <f t="shared" si="14"/>
        <v>46</v>
      </c>
      <c r="AR50" s="85">
        <f t="shared" si="15"/>
        <v>0.65714285714285714</v>
      </c>
      <c r="AS50" s="8">
        <f>RANK(AR50,AR$5:$AR$60)</f>
        <v>15</v>
      </c>
    </row>
    <row r="51" spans="1:45" x14ac:dyDescent="0.35">
      <c r="A51" s="60" t="s">
        <v>180</v>
      </c>
      <c r="B51" s="1" t="s">
        <v>181</v>
      </c>
      <c r="C51" s="1" t="s">
        <v>341</v>
      </c>
      <c r="D51" s="22" t="s">
        <v>182</v>
      </c>
      <c r="E51" s="15" t="s">
        <v>45</v>
      </c>
      <c r="F51" s="1" t="s">
        <v>18</v>
      </c>
      <c r="G51" s="12" t="s">
        <v>24</v>
      </c>
      <c r="H51" s="26">
        <v>10</v>
      </c>
      <c r="I51" s="1" t="s">
        <v>121</v>
      </c>
      <c r="J51" s="1" t="s">
        <v>416</v>
      </c>
      <c r="K51" s="1" t="s">
        <v>122</v>
      </c>
      <c r="L51" s="14" t="s">
        <v>183</v>
      </c>
      <c r="M51" s="2">
        <v>1</v>
      </c>
      <c r="N51" s="14" t="s">
        <v>245</v>
      </c>
      <c r="O51" s="38" t="s">
        <v>219</v>
      </c>
      <c r="P51" s="25" t="s">
        <v>389</v>
      </c>
      <c r="Q51" s="26" t="s">
        <v>388</v>
      </c>
      <c r="R51" s="26" t="s">
        <v>388</v>
      </c>
      <c r="S51" s="26" t="s">
        <v>388</v>
      </c>
      <c r="T51" s="26" t="s">
        <v>388</v>
      </c>
      <c r="U51" s="50" t="s">
        <v>388</v>
      </c>
      <c r="V51" s="26" t="s">
        <v>388</v>
      </c>
      <c r="W51" s="26" t="s">
        <v>388</v>
      </c>
      <c r="X51" s="26" t="s">
        <v>388</v>
      </c>
      <c r="Y51" s="50" t="s">
        <v>388</v>
      </c>
      <c r="Z51" s="26" t="s">
        <v>388</v>
      </c>
      <c r="AA51" s="26" t="s">
        <v>388</v>
      </c>
      <c r="AB51" s="26" t="s">
        <v>388</v>
      </c>
      <c r="AC51" s="26" t="s">
        <v>388</v>
      </c>
      <c r="AD51" s="26" t="s">
        <v>388</v>
      </c>
      <c r="AE51" s="26" t="s">
        <v>388</v>
      </c>
      <c r="AF51" s="26" t="s">
        <v>388</v>
      </c>
      <c r="AG51" s="26" t="s">
        <v>388</v>
      </c>
      <c r="AH51" s="26" t="s">
        <v>388</v>
      </c>
      <c r="AI51" s="14" t="s">
        <v>388</v>
      </c>
      <c r="AK51" s="49">
        <f t="shared" si="8"/>
        <v>10</v>
      </c>
      <c r="AL51" s="49">
        <f t="shared" si="9"/>
        <v>25</v>
      </c>
      <c r="AM51" s="49">
        <f t="shared" si="10"/>
        <v>1</v>
      </c>
      <c r="AN51" s="49">
        <f t="shared" si="11"/>
        <v>0</v>
      </c>
      <c r="AO51" s="49">
        <f t="shared" si="12"/>
        <v>0</v>
      </c>
      <c r="AP51" s="49" t="str">
        <f t="shared" si="13"/>
        <v>NO DATA</v>
      </c>
      <c r="AQ51" s="49">
        <f t="shared" si="14"/>
        <v>36</v>
      </c>
      <c r="AR51" s="85">
        <f t="shared" si="15"/>
        <v>0.51428571428571423</v>
      </c>
      <c r="AS51" s="8">
        <f>RANK(AR51,AR$5:$AR$60)</f>
        <v>37</v>
      </c>
    </row>
    <row r="52" spans="1:45" x14ac:dyDescent="0.35">
      <c r="A52" s="60" t="s">
        <v>184</v>
      </c>
      <c r="B52" s="1" t="s">
        <v>185</v>
      </c>
      <c r="C52" s="1" t="s">
        <v>342</v>
      </c>
      <c r="D52" s="22" t="s">
        <v>186</v>
      </c>
      <c r="E52" s="15" t="s">
        <v>45</v>
      </c>
      <c r="F52" s="1" t="s">
        <v>18</v>
      </c>
      <c r="G52" s="12" t="s">
        <v>24</v>
      </c>
      <c r="H52" s="26">
        <v>8</v>
      </c>
      <c r="I52" s="1" t="s">
        <v>121</v>
      </c>
      <c r="J52" s="1" t="s">
        <v>416</v>
      </c>
      <c r="K52" s="1" t="s">
        <v>71</v>
      </c>
      <c r="L52" s="14" t="s">
        <v>187</v>
      </c>
      <c r="M52" s="2">
        <v>45</v>
      </c>
      <c r="N52" s="25" t="s">
        <v>185</v>
      </c>
      <c r="O52" s="38" t="s">
        <v>219</v>
      </c>
      <c r="P52" s="25" t="s">
        <v>389</v>
      </c>
      <c r="Q52" s="48">
        <v>422365.6409</v>
      </c>
      <c r="R52" s="48">
        <v>323758.408</v>
      </c>
      <c r="S52" s="48" t="str">
        <f>Q52&amp;", "&amp;R52</f>
        <v>422365.6409, 323758.408</v>
      </c>
      <c r="T52" s="48">
        <v>8</v>
      </c>
      <c r="U52" s="31" t="s">
        <v>247</v>
      </c>
      <c r="V52" s="48" t="s">
        <v>239</v>
      </c>
      <c r="W52" s="48" t="s">
        <v>248</v>
      </c>
      <c r="X52" s="48" t="s">
        <v>248</v>
      </c>
      <c r="Y52" s="31" t="s">
        <v>260</v>
      </c>
      <c r="Z52" s="48">
        <v>422365.6409</v>
      </c>
      <c r="AA52" s="48">
        <v>323758.408</v>
      </c>
      <c r="AB52" s="48" t="s">
        <v>261</v>
      </c>
      <c r="AC52" s="48">
        <v>52.810909000000002</v>
      </c>
      <c r="AD52" s="48">
        <v>-1.6696416000000001</v>
      </c>
      <c r="AE52" s="26" t="s">
        <v>388</v>
      </c>
      <c r="AF52" s="26" t="s">
        <v>388</v>
      </c>
      <c r="AG52" s="26" t="s">
        <v>388</v>
      </c>
      <c r="AH52" s="26" t="s">
        <v>388</v>
      </c>
      <c r="AI52" s="14" t="s">
        <v>388</v>
      </c>
      <c r="AJ52" s="14" t="s">
        <v>388</v>
      </c>
      <c r="AK52" s="49">
        <f t="shared" si="8"/>
        <v>10</v>
      </c>
      <c r="AL52" s="49">
        <f t="shared" si="9"/>
        <v>25</v>
      </c>
      <c r="AM52" s="49">
        <f t="shared" si="10"/>
        <v>0</v>
      </c>
      <c r="AN52" s="49">
        <f t="shared" si="11"/>
        <v>0</v>
      </c>
      <c r="AO52" s="49">
        <f t="shared" si="12"/>
        <v>4</v>
      </c>
      <c r="AP52" s="49" t="str">
        <f t="shared" si="13"/>
        <v>NO DATA</v>
      </c>
      <c r="AQ52" s="49">
        <f t="shared" si="14"/>
        <v>39</v>
      </c>
      <c r="AR52" s="85">
        <f t="shared" si="15"/>
        <v>0.55714285714285716</v>
      </c>
      <c r="AS52" s="8">
        <f>RANK(AR52,AR$5:$AR$60)</f>
        <v>28</v>
      </c>
    </row>
    <row r="53" spans="1:45" x14ac:dyDescent="0.35">
      <c r="A53" s="60" t="s">
        <v>188</v>
      </c>
      <c r="B53" s="1" t="s">
        <v>189</v>
      </c>
      <c r="C53" s="1" t="s">
        <v>343</v>
      </c>
      <c r="D53" s="22" t="s">
        <v>190</v>
      </c>
      <c r="E53" s="15" t="s">
        <v>45</v>
      </c>
      <c r="F53" s="1" t="s">
        <v>18</v>
      </c>
      <c r="G53" s="12" t="s">
        <v>24</v>
      </c>
      <c r="H53" s="26">
        <v>20</v>
      </c>
      <c r="I53" s="1" t="s">
        <v>121</v>
      </c>
      <c r="J53" s="1" t="s">
        <v>416</v>
      </c>
      <c r="K53" s="1" t="s">
        <v>71</v>
      </c>
      <c r="L53" s="14" t="s">
        <v>191</v>
      </c>
      <c r="M53" s="2">
        <v>0</v>
      </c>
      <c r="N53" s="14" t="s">
        <v>245</v>
      </c>
      <c r="O53" s="38" t="s">
        <v>219</v>
      </c>
      <c r="P53" s="25" t="s">
        <v>389</v>
      </c>
      <c r="Q53" s="26" t="s">
        <v>388</v>
      </c>
      <c r="R53" s="26" t="s">
        <v>388</v>
      </c>
      <c r="S53" s="26" t="s">
        <v>388</v>
      </c>
      <c r="T53" s="26" t="s">
        <v>388</v>
      </c>
      <c r="U53" s="50" t="s">
        <v>388</v>
      </c>
      <c r="V53" s="26" t="s">
        <v>388</v>
      </c>
      <c r="W53" s="26" t="s">
        <v>388</v>
      </c>
      <c r="X53" s="26" t="s">
        <v>388</v>
      </c>
      <c r="Y53" s="50" t="s">
        <v>388</v>
      </c>
      <c r="Z53" s="26" t="s">
        <v>388</v>
      </c>
      <c r="AA53" s="26" t="s">
        <v>388</v>
      </c>
      <c r="AB53" s="26" t="s">
        <v>388</v>
      </c>
      <c r="AC53" s="26" t="s">
        <v>388</v>
      </c>
      <c r="AD53" s="26" t="s">
        <v>388</v>
      </c>
      <c r="AE53" s="26" t="s">
        <v>388</v>
      </c>
      <c r="AF53" s="26" t="s">
        <v>388</v>
      </c>
      <c r="AG53" s="26" t="s">
        <v>388</v>
      </c>
      <c r="AH53" s="26" t="s">
        <v>388</v>
      </c>
      <c r="AI53" s="14" t="s">
        <v>388</v>
      </c>
      <c r="AK53" s="49">
        <f t="shared" si="8"/>
        <v>10</v>
      </c>
      <c r="AL53" s="49">
        <f t="shared" si="9"/>
        <v>25</v>
      </c>
      <c r="AM53" s="49">
        <f t="shared" si="10"/>
        <v>2</v>
      </c>
      <c r="AN53" s="49">
        <f t="shared" si="11"/>
        <v>0</v>
      </c>
      <c r="AO53" s="49">
        <f t="shared" si="12"/>
        <v>0</v>
      </c>
      <c r="AP53" s="49" t="str">
        <f t="shared" si="13"/>
        <v>NO DATA</v>
      </c>
      <c r="AQ53" s="49">
        <f t="shared" si="14"/>
        <v>37</v>
      </c>
      <c r="AR53" s="85">
        <f t="shared" si="15"/>
        <v>0.52857142857142858</v>
      </c>
      <c r="AS53" s="8">
        <f>RANK(AR53,AR$5:$AR$60)</f>
        <v>32</v>
      </c>
    </row>
    <row r="54" spans="1:45" ht="15" customHeight="1" x14ac:dyDescent="0.35">
      <c r="A54" s="60" t="s">
        <v>192</v>
      </c>
      <c r="B54" s="1" t="s">
        <v>193</v>
      </c>
      <c r="C54" s="1" t="s">
        <v>344</v>
      </c>
      <c r="D54" s="22" t="s">
        <v>194</v>
      </c>
      <c r="E54" s="15" t="s">
        <v>45</v>
      </c>
      <c r="F54" s="1" t="s">
        <v>18</v>
      </c>
      <c r="G54" s="12" t="s">
        <v>24</v>
      </c>
      <c r="H54" s="26">
        <v>21</v>
      </c>
      <c r="I54" s="1" t="s">
        <v>121</v>
      </c>
      <c r="J54" s="1" t="s">
        <v>416</v>
      </c>
      <c r="K54" s="1" t="s">
        <v>71</v>
      </c>
      <c r="L54" s="14" t="s">
        <v>195</v>
      </c>
      <c r="M54" s="2">
        <v>8</v>
      </c>
      <c r="N54" s="14" t="s">
        <v>245</v>
      </c>
      <c r="O54" s="38" t="s">
        <v>219</v>
      </c>
      <c r="P54" s="25" t="s">
        <v>389</v>
      </c>
      <c r="Q54" s="26" t="s">
        <v>388</v>
      </c>
      <c r="R54" s="26" t="s">
        <v>388</v>
      </c>
      <c r="S54" s="26" t="s">
        <v>388</v>
      </c>
      <c r="T54" s="26" t="s">
        <v>388</v>
      </c>
      <c r="U54" s="50" t="s">
        <v>388</v>
      </c>
      <c r="V54" s="26" t="s">
        <v>388</v>
      </c>
      <c r="W54" s="26" t="s">
        <v>388</v>
      </c>
      <c r="X54" s="26" t="s">
        <v>388</v>
      </c>
      <c r="Y54" s="50" t="s">
        <v>388</v>
      </c>
      <c r="Z54" s="26" t="s">
        <v>388</v>
      </c>
      <c r="AA54" s="26" t="s">
        <v>388</v>
      </c>
      <c r="AB54" s="26" t="s">
        <v>388</v>
      </c>
      <c r="AC54" s="26" t="s">
        <v>388</v>
      </c>
      <c r="AD54" s="26" t="s">
        <v>388</v>
      </c>
      <c r="AE54" s="26" t="s">
        <v>388</v>
      </c>
      <c r="AF54" s="26" t="s">
        <v>388</v>
      </c>
      <c r="AG54" s="26" t="s">
        <v>388</v>
      </c>
      <c r="AH54" s="26" t="s">
        <v>388</v>
      </c>
      <c r="AI54" s="14" t="s">
        <v>388</v>
      </c>
      <c r="AK54" s="49">
        <f t="shared" si="8"/>
        <v>10</v>
      </c>
      <c r="AL54" s="49">
        <f t="shared" si="9"/>
        <v>25</v>
      </c>
      <c r="AM54" s="49">
        <f t="shared" si="10"/>
        <v>2</v>
      </c>
      <c r="AN54" s="49">
        <f t="shared" si="11"/>
        <v>0</v>
      </c>
      <c r="AO54" s="49">
        <f t="shared" si="12"/>
        <v>0</v>
      </c>
      <c r="AP54" s="49" t="str">
        <f t="shared" si="13"/>
        <v>NO DATA</v>
      </c>
      <c r="AQ54" s="49">
        <f t="shared" si="14"/>
        <v>37</v>
      </c>
      <c r="AR54" s="85">
        <f t="shared" si="15"/>
        <v>0.52857142857142858</v>
      </c>
      <c r="AS54" s="8">
        <f>RANK(AR54,AR$5:$AR$60)</f>
        <v>32</v>
      </c>
    </row>
    <row r="55" spans="1:45" x14ac:dyDescent="0.35">
      <c r="A55" s="60" t="s">
        <v>220</v>
      </c>
      <c r="B55" s="1" t="s">
        <v>196</v>
      </c>
      <c r="C55" s="1" t="s">
        <v>345</v>
      </c>
      <c r="D55" s="22" t="s">
        <v>197</v>
      </c>
      <c r="E55" s="15" t="s">
        <v>45</v>
      </c>
      <c r="F55" s="1" t="s">
        <v>18</v>
      </c>
      <c r="G55" s="12" t="s">
        <v>24</v>
      </c>
      <c r="H55" s="26">
        <v>16</v>
      </c>
      <c r="I55" s="1" t="s">
        <v>121</v>
      </c>
      <c r="J55" s="1" t="s">
        <v>416</v>
      </c>
      <c r="K55" s="1" t="s">
        <v>122</v>
      </c>
      <c r="L55" s="14" t="s">
        <v>198</v>
      </c>
      <c r="M55" s="2">
        <v>5</v>
      </c>
      <c r="N55" s="14" t="s">
        <v>245</v>
      </c>
      <c r="O55" s="38" t="s">
        <v>219</v>
      </c>
      <c r="P55" s="25" t="s">
        <v>389</v>
      </c>
      <c r="Q55" s="26" t="s">
        <v>388</v>
      </c>
      <c r="R55" s="26" t="s">
        <v>388</v>
      </c>
      <c r="S55" s="26" t="s">
        <v>388</v>
      </c>
      <c r="T55" s="26" t="s">
        <v>388</v>
      </c>
      <c r="U55" s="50" t="s">
        <v>388</v>
      </c>
      <c r="V55" s="26" t="s">
        <v>388</v>
      </c>
      <c r="W55" s="26" t="s">
        <v>388</v>
      </c>
      <c r="X55" s="26" t="s">
        <v>388</v>
      </c>
      <c r="Y55" s="50" t="s">
        <v>388</v>
      </c>
      <c r="Z55" s="26" t="s">
        <v>388</v>
      </c>
      <c r="AA55" s="26" t="s">
        <v>388</v>
      </c>
      <c r="AB55" s="26" t="s">
        <v>388</v>
      </c>
      <c r="AC55" s="26" t="s">
        <v>388</v>
      </c>
      <c r="AD55" s="26" t="s">
        <v>388</v>
      </c>
      <c r="AE55" s="26" t="s">
        <v>388</v>
      </c>
      <c r="AF55" s="26" t="s">
        <v>388</v>
      </c>
      <c r="AG55" s="26" t="s">
        <v>388</v>
      </c>
      <c r="AH55" s="26" t="s">
        <v>388</v>
      </c>
      <c r="AI55" s="14" t="s">
        <v>388</v>
      </c>
      <c r="AK55" s="49">
        <f t="shared" si="8"/>
        <v>10</v>
      </c>
      <c r="AL55" s="49">
        <f t="shared" si="9"/>
        <v>25</v>
      </c>
      <c r="AM55" s="49">
        <f t="shared" si="10"/>
        <v>1</v>
      </c>
      <c r="AN55" s="49">
        <f t="shared" si="11"/>
        <v>0</v>
      </c>
      <c r="AO55" s="49">
        <f t="shared" si="12"/>
        <v>0</v>
      </c>
      <c r="AP55" s="49" t="str">
        <f t="shared" si="13"/>
        <v>NO DATA</v>
      </c>
      <c r="AQ55" s="49">
        <f t="shared" si="14"/>
        <v>36</v>
      </c>
      <c r="AR55" s="85">
        <f t="shared" si="15"/>
        <v>0.51428571428571423</v>
      </c>
      <c r="AS55" s="8">
        <f>RANK(AR55,AR$5:$AR$60)</f>
        <v>37</v>
      </c>
    </row>
    <row r="56" spans="1:45" x14ac:dyDescent="0.35">
      <c r="A56" s="60" t="s">
        <v>220</v>
      </c>
      <c r="B56" s="1" t="s">
        <v>199</v>
      </c>
      <c r="C56" s="1" t="s">
        <v>346</v>
      </c>
      <c r="D56" s="22" t="s">
        <v>197</v>
      </c>
      <c r="E56" s="15" t="s">
        <v>45</v>
      </c>
      <c r="F56" s="1" t="s">
        <v>18</v>
      </c>
      <c r="G56" s="12" t="s">
        <v>24</v>
      </c>
      <c r="H56" s="26">
        <v>19</v>
      </c>
      <c r="I56" s="1" t="s">
        <v>121</v>
      </c>
      <c r="J56" s="1" t="s">
        <v>416</v>
      </c>
      <c r="K56" s="1" t="s">
        <v>200</v>
      </c>
      <c r="L56" s="14" t="s">
        <v>201</v>
      </c>
      <c r="M56" s="2">
        <v>1</v>
      </c>
      <c r="N56" s="14" t="s">
        <v>245</v>
      </c>
      <c r="O56" s="38" t="s">
        <v>219</v>
      </c>
      <c r="P56" s="25" t="s">
        <v>389</v>
      </c>
      <c r="Q56" s="26" t="s">
        <v>388</v>
      </c>
      <c r="R56" s="26" t="s">
        <v>388</v>
      </c>
      <c r="S56" s="26" t="s">
        <v>388</v>
      </c>
      <c r="T56" s="26" t="s">
        <v>388</v>
      </c>
      <c r="U56" s="50" t="s">
        <v>388</v>
      </c>
      <c r="V56" s="26" t="s">
        <v>388</v>
      </c>
      <c r="W56" s="26" t="s">
        <v>388</v>
      </c>
      <c r="X56" s="26" t="s">
        <v>388</v>
      </c>
      <c r="Y56" s="50" t="s">
        <v>388</v>
      </c>
      <c r="Z56" s="26" t="s">
        <v>388</v>
      </c>
      <c r="AA56" s="26" t="s">
        <v>388</v>
      </c>
      <c r="AB56" s="26" t="s">
        <v>388</v>
      </c>
      <c r="AC56" s="26" t="s">
        <v>388</v>
      </c>
      <c r="AD56" s="26" t="s">
        <v>388</v>
      </c>
      <c r="AE56" s="26" t="s">
        <v>388</v>
      </c>
      <c r="AF56" s="26" t="s">
        <v>388</v>
      </c>
      <c r="AG56" s="26" t="s">
        <v>388</v>
      </c>
      <c r="AH56" s="26" t="s">
        <v>388</v>
      </c>
      <c r="AI56" s="14" t="s">
        <v>388</v>
      </c>
      <c r="AK56" s="49">
        <f t="shared" si="8"/>
        <v>10</v>
      </c>
      <c r="AL56" s="49">
        <f t="shared" si="9"/>
        <v>25</v>
      </c>
      <c r="AM56" s="49">
        <f t="shared" si="10"/>
        <v>1</v>
      </c>
      <c r="AN56" s="49">
        <f t="shared" si="11"/>
        <v>0</v>
      </c>
      <c r="AO56" s="49">
        <f t="shared" si="12"/>
        <v>0</v>
      </c>
      <c r="AP56" s="49" t="str">
        <f t="shared" si="13"/>
        <v>NO DATA</v>
      </c>
      <c r="AQ56" s="49">
        <f t="shared" si="14"/>
        <v>36</v>
      </c>
      <c r="AR56" s="85">
        <f t="shared" si="15"/>
        <v>0.51428571428571423</v>
      </c>
      <c r="AS56" s="8">
        <f>RANK(AR56,AR$5:$AR$60)</f>
        <v>37</v>
      </c>
    </row>
    <row r="57" spans="1:45" x14ac:dyDescent="0.35">
      <c r="A57" s="60" t="s">
        <v>202</v>
      </c>
      <c r="B57" s="1" t="s">
        <v>203</v>
      </c>
      <c r="C57" s="1" t="s">
        <v>347</v>
      </c>
      <c r="D57" s="22" t="s">
        <v>204</v>
      </c>
      <c r="E57" s="15" t="s">
        <v>45</v>
      </c>
      <c r="F57" s="1" t="s">
        <v>18</v>
      </c>
      <c r="G57" s="12" t="s">
        <v>24</v>
      </c>
      <c r="H57" s="26">
        <v>16</v>
      </c>
      <c r="I57" s="1" t="s">
        <v>121</v>
      </c>
      <c r="J57" s="1" t="s">
        <v>416</v>
      </c>
      <c r="K57" s="1" t="s">
        <v>122</v>
      </c>
      <c r="L57" s="14" t="s">
        <v>205</v>
      </c>
      <c r="M57" s="2">
        <v>15</v>
      </c>
      <c r="N57" s="14" t="s">
        <v>245</v>
      </c>
      <c r="O57" s="38" t="s">
        <v>219</v>
      </c>
      <c r="P57" s="25" t="s">
        <v>389</v>
      </c>
      <c r="Q57" s="26" t="s">
        <v>388</v>
      </c>
      <c r="R57" s="26" t="s">
        <v>388</v>
      </c>
      <c r="S57" s="26" t="s">
        <v>388</v>
      </c>
      <c r="T57" s="26" t="s">
        <v>388</v>
      </c>
      <c r="U57" s="50" t="s">
        <v>388</v>
      </c>
      <c r="V57" s="26" t="s">
        <v>388</v>
      </c>
      <c r="W57" s="26" t="s">
        <v>388</v>
      </c>
      <c r="X57" s="26" t="s">
        <v>388</v>
      </c>
      <c r="Y57" s="50" t="s">
        <v>388</v>
      </c>
      <c r="Z57" s="26" t="s">
        <v>388</v>
      </c>
      <c r="AA57" s="26" t="s">
        <v>388</v>
      </c>
      <c r="AB57" s="26" t="s">
        <v>388</v>
      </c>
      <c r="AC57" s="26" t="s">
        <v>388</v>
      </c>
      <c r="AD57" s="26" t="s">
        <v>388</v>
      </c>
      <c r="AE57" s="48" t="s">
        <v>322</v>
      </c>
      <c r="AF57" s="48" t="s">
        <v>304</v>
      </c>
      <c r="AG57" s="48">
        <v>-1.9088026950000001</v>
      </c>
      <c r="AH57" s="48">
        <v>52.897292950000001</v>
      </c>
      <c r="AI57" s="25" t="s">
        <v>306</v>
      </c>
      <c r="AJ57" s="25" t="s">
        <v>294</v>
      </c>
      <c r="AK57" s="49">
        <f t="shared" si="8"/>
        <v>10</v>
      </c>
      <c r="AL57" s="49">
        <f t="shared" si="9"/>
        <v>25</v>
      </c>
      <c r="AM57" s="49">
        <f t="shared" si="10"/>
        <v>1</v>
      </c>
      <c r="AN57" s="49">
        <f t="shared" si="11"/>
        <v>0</v>
      </c>
      <c r="AO57" s="49">
        <f t="shared" si="12"/>
        <v>1</v>
      </c>
      <c r="AP57" s="49">
        <f t="shared" si="13"/>
        <v>5</v>
      </c>
      <c r="AQ57" s="49">
        <f t="shared" si="14"/>
        <v>42</v>
      </c>
      <c r="AR57" s="85">
        <f t="shared" si="15"/>
        <v>0.6</v>
      </c>
      <c r="AS57" s="8">
        <f>RANK(AR57,AR$5:$AR$60)</f>
        <v>25</v>
      </c>
    </row>
    <row r="58" spans="1:45" x14ac:dyDescent="0.35">
      <c r="A58" s="60" t="s">
        <v>202</v>
      </c>
      <c r="B58" s="1" t="s">
        <v>206</v>
      </c>
      <c r="C58" s="1" t="s">
        <v>348</v>
      </c>
      <c r="D58" s="22" t="s">
        <v>207</v>
      </c>
      <c r="E58" s="15" t="s">
        <v>45</v>
      </c>
      <c r="F58" s="1" t="s">
        <v>18</v>
      </c>
      <c r="G58" s="12" t="s">
        <v>24</v>
      </c>
      <c r="H58" s="26">
        <v>16</v>
      </c>
      <c r="I58" s="1" t="s">
        <v>121</v>
      </c>
      <c r="J58" s="1" t="s">
        <v>416</v>
      </c>
      <c r="K58" s="1" t="s">
        <v>122</v>
      </c>
      <c r="L58" s="14" t="s">
        <v>208</v>
      </c>
      <c r="M58" s="2">
        <v>8</v>
      </c>
      <c r="N58" s="14" t="s">
        <v>245</v>
      </c>
      <c r="O58" s="38" t="s">
        <v>219</v>
      </c>
      <c r="P58" s="25" t="s">
        <v>389</v>
      </c>
      <c r="Q58" s="26" t="s">
        <v>388</v>
      </c>
      <c r="R58" s="26" t="s">
        <v>388</v>
      </c>
      <c r="S58" s="26" t="s">
        <v>388</v>
      </c>
      <c r="T58" s="26" t="s">
        <v>388</v>
      </c>
      <c r="U58" s="50" t="s">
        <v>388</v>
      </c>
      <c r="V58" s="26" t="s">
        <v>388</v>
      </c>
      <c r="W58" s="26" t="s">
        <v>388</v>
      </c>
      <c r="X58" s="26" t="s">
        <v>388</v>
      </c>
      <c r="Y58" s="50" t="s">
        <v>388</v>
      </c>
      <c r="Z58" s="26" t="s">
        <v>388</v>
      </c>
      <c r="AA58" s="26" t="s">
        <v>388</v>
      </c>
      <c r="AB58" s="26" t="s">
        <v>388</v>
      </c>
      <c r="AC58" s="26" t="s">
        <v>388</v>
      </c>
      <c r="AD58" s="26" t="s">
        <v>388</v>
      </c>
      <c r="AE58" s="26" t="s">
        <v>388</v>
      </c>
      <c r="AF58" s="26" t="s">
        <v>388</v>
      </c>
      <c r="AG58" s="26" t="s">
        <v>388</v>
      </c>
      <c r="AH58" s="26" t="s">
        <v>388</v>
      </c>
      <c r="AI58" s="14" t="s">
        <v>388</v>
      </c>
      <c r="AK58" s="49">
        <f t="shared" si="8"/>
        <v>10</v>
      </c>
      <c r="AL58" s="49">
        <f t="shared" si="9"/>
        <v>25</v>
      </c>
      <c r="AM58" s="49">
        <f t="shared" si="10"/>
        <v>1</v>
      </c>
      <c r="AN58" s="49">
        <f t="shared" si="11"/>
        <v>0</v>
      </c>
      <c r="AO58" s="49">
        <f t="shared" si="12"/>
        <v>0</v>
      </c>
      <c r="AP58" s="49" t="str">
        <f t="shared" si="13"/>
        <v>NO DATA</v>
      </c>
      <c r="AQ58" s="49">
        <f t="shared" si="14"/>
        <v>36</v>
      </c>
      <c r="AR58" s="85">
        <f t="shared" si="15"/>
        <v>0.51428571428571423</v>
      </c>
      <c r="AS58" s="8">
        <f>RANK(AR58,AR$5:$AR$60)</f>
        <v>37</v>
      </c>
    </row>
    <row r="59" spans="1:45" x14ac:dyDescent="0.35">
      <c r="A59" s="60" t="s">
        <v>209</v>
      </c>
      <c r="B59" s="1" t="s">
        <v>210</v>
      </c>
      <c r="C59" s="1" t="s">
        <v>349</v>
      </c>
      <c r="D59" s="22" t="s">
        <v>211</v>
      </c>
      <c r="E59" s="15" t="s">
        <v>45</v>
      </c>
      <c r="F59" s="1" t="s">
        <v>18</v>
      </c>
      <c r="G59" s="12" t="s">
        <v>24</v>
      </c>
      <c r="H59" s="26">
        <v>13</v>
      </c>
      <c r="I59" s="1" t="s">
        <v>121</v>
      </c>
      <c r="J59" s="1" t="s">
        <v>416</v>
      </c>
      <c r="K59" s="1" t="s">
        <v>71</v>
      </c>
      <c r="L59" s="14" t="s">
        <v>212</v>
      </c>
      <c r="M59" s="2">
        <v>113</v>
      </c>
      <c r="N59" s="14" t="s">
        <v>245</v>
      </c>
      <c r="O59" s="38" t="s">
        <v>219</v>
      </c>
      <c r="P59" s="25" t="s">
        <v>389</v>
      </c>
      <c r="Q59" s="26" t="s">
        <v>388</v>
      </c>
      <c r="R59" s="26" t="s">
        <v>388</v>
      </c>
      <c r="S59" s="26" t="s">
        <v>388</v>
      </c>
      <c r="T59" s="26" t="s">
        <v>388</v>
      </c>
      <c r="U59" s="50" t="s">
        <v>388</v>
      </c>
      <c r="V59" s="26" t="s">
        <v>388</v>
      </c>
      <c r="W59" s="26" t="s">
        <v>388</v>
      </c>
      <c r="X59" s="26" t="s">
        <v>388</v>
      </c>
      <c r="Y59" s="50" t="s">
        <v>388</v>
      </c>
      <c r="Z59" s="26" t="s">
        <v>388</v>
      </c>
      <c r="AA59" s="26" t="s">
        <v>388</v>
      </c>
      <c r="AB59" s="26" t="s">
        <v>388</v>
      </c>
      <c r="AC59" s="26" t="s">
        <v>388</v>
      </c>
      <c r="AD59" s="26" t="s">
        <v>388</v>
      </c>
      <c r="AE59" s="48" t="s">
        <v>309</v>
      </c>
      <c r="AF59" s="48" t="s">
        <v>304</v>
      </c>
      <c r="AG59" s="48">
        <v>-1.5969230459999999</v>
      </c>
      <c r="AH59" s="48">
        <v>52.805416340000001</v>
      </c>
      <c r="AI59" s="25" t="s">
        <v>293</v>
      </c>
      <c r="AJ59" s="25" t="s">
        <v>294</v>
      </c>
      <c r="AK59" s="49">
        <f t="shared" si="8"/>
        <v>10</v>
      </c>
      <c r="AL59" s="49">
        <f t="shared" si="9"/>
        <v>25</v>
      </c>
      <c r="AM59" s="49">
        <f t="shared" si="10"/>
        <v>1</v>
      </c>
      <c r="AN59" s="49">
        <f t="shared" si="11"/>
        <v>0</v>
      </c>
      <c r="AO59" s="49">
        <f t="shared" si="12"/>
        <v>5</v>
      </c>
      <c r="AP59" s="49">
        <f t="shared" si="13"/>
        <v>10</v>
      </c>
      <c r="AQ59" s="49">
        <f t="shared" si="14"/>
        <v>51</v>
      </c>
      <c r="AR59" s="85">
        <f t="shared" si="15"/>
        <v>0.72857142857142854</v>
      </c>
      <c r="AS59" s="8">
        <f>RANK(AR59,AR$5:$AR$60)</f>
        <v>8</v>
      </c>
    </row>
    <row r="60" spans="1:45" x14ac:dyDescent="0.35">
      <c r="A60" s="60" t="s">
        <v>213</v>
      </c>
      <c r="B60" s="1" t="s">
        <v>214</v>
      </c>
      <c r="C60" s="1" t="s">
        <v>350</v>
      </c>
      <c r="D60" s="22" t="s">
        <v>215</v>
      </c>
      <c r="E60" s="15" t="s">
        <v>45</v>
      </c>
      <c r="F60" s="1" t="s">
        <v>18</v>
      </c>
      <c r="G60" s="12" t="s">
        <v>24</v>
      </c>
      <c r="H60" s="26">
        <v>20</v>
      </c>
      <c r="I60" s="1" t="s">
        <v>121</v>
      </c>
      <c r="J60" s="1" t="s">
        <v>416</v>
      </c>
      <c r="K60" s="1" t="s">
        <v>200</v>
      </c>
      <c r="L60" s="14" t="s">
        <v>216</v>
      </c>
      <c r="M60" s="2">
        <v>1</v>
      </c>
      <c r="N60" s="14" t="s">
        <v>245</v>
      </c>
      <c r="O60" s="38" t="s">
        <v>219</v>
      </c>
      <c r="P60" s="25" t="s">
        <v>389</v>
      </c>
      <c r="Q60" s="26" t="s">
        <v>388</v>
      </c>
      <c r="R60" s="26" t="s">
        <v>388</v>
      </c>
      <c r="S60" s="26" t="s">
        <v>388</v>
      </c>
      <c r="T60" s="26" t="s">
        <v>388</v>
      </c>
      <c r="U60" s="50" t="s">
        <v>388</v>
      </c>
      <c r="V60" s="26" t="s">
        <v>388</v>
      </c>
      <c r="W60" s="26" t="s">
        <v>388</v>
      </c>
      <c r="X60" s="26" t="s">
        <v>388</v>
      </c>
      <c r="Y60" s="50" t="s">
        <v>388</v>
      </c>
      <c r="Z60" s="26" t="s">
        <v>388</v>
      </c>
      <c r="AA60" s="26" t="s">
        <v>388</v>
      </c>
      <c r="AB60" s="26" t="s">
        <v>388</v>
      </c>
      <c r="AC60" s="26" t="s">
        <v>388</v>
      </c>
      <c r="AD60" s="26" t="s">
        <v>388</v>
      </c>
      <c r="AE60" s="26" t="s">
        <v>388</v>
      </c>
      <c r="AF60" s="26" t="s">
        <v>388</v>
      </c>
      <c r="AG60" s="26" t="s">
        <v>388</v>
      </c>
      <c r="AH60" s="26" t="s">
        <v>388</v>
      </c>
      <c r="AI60" s="14" t="s">
        <v>388</v>
      </c>
      <c r="AK60" s="49">
        <f t="shared" si="8"/>
        <v>10</v>
      </c>
      <c r="AL60" s="49">
        <f t="shared" si="9"/>
        <v>25</v>
      </c>
      <c r="AM60" s="49">
        <f t="shared" si="10"/>
        <v>2</v>
      </c>
      <c r="AN60" s="49">
        <f t="shared" si="11"/>
        <v>0</v>
      </c>
      <c r="AO60" s="49">
        <f t="shared" si="12"/>
        <v>0</v>
      </c>
      <c r="AP60" s="49" t="str">
        <f t="shared" si="13"/>
        <v>NO DATA</v>
      </c>
      <c r="AQ60" s="49">
        <f t="shared" si="14"/>
        <v>37</v>
      </c>
      <c r="AR60" s="85">
        <f t="shared" si="15"/>
        <v>0.52857142857142858</v>
      </c>
      <c r="AS60" s="8">
        <f>RANK(AR60,AR$5:$AR$60)</f>
        <v>32</v>
      </c>
    </row>
    <row r="61" spans="1:45" ht="46.5" x14ac:dyDescent="0.35">
      <c r="A61" s="43"/>
      <c r="D61" s="22"/>
      <c r="K61" s="109" t="s">
        <v>222</v>
      </c>
      <c r="L61" s="43"/>
      <c r="M61" s="111">
        <f>SUM(M3:M60)</f>
        <v>2265</v>
      </c>
    </row>
    <row r="62" spans="1:45" x14ac:dyDescent="0.35">
      <c r="A62" s="43"/>
      <c r="D62" s="22"/>
      <c r="K62" s="110"/>
      <c r="L62" s="67"/>
      <c r="M62" s="108"/>
      <c r="O62" s="38" t="s">
        <v>219</v>
      </c>
    </row>
    <row r="63" spans="1:45" x14ac:dyDescent="0.35">
      <c r="A63" s="43"/>
    </row>
  </sheetData>
  <autoFilter ref="A1:AS62"/>
  <sortState ref="A5:AS62">
    <sortCondition ref="L5:L62"/>
  </sortState>
  <dataConsolidate/>
  <mergeCells count="4">
    <mergeCell ref="T2:AD2"/>
    <mergeCell ref="AE2:AI2"/>
    <mergeCell ref="A2:K2"/>
    <mergeCell ref="AK2:AS2"/>
  </mergeCells>
  <conditionalFormatting sqref="AI61:AI1048576 AI8:AI12 AI14 AI16:AI18 AI21:AI23 AI25 AI29:AI31 AI39:AI40 AI43 AI48 AI50:AI51 AI53 AI1 AI33:AI36 AI3:AI5">
    <cfRule type="beginsWith" dxfId="67" priority="53" operator="beginsWith" text="Capacity Available">
      <formula>LEFT(AI1,LEN("Capacity Available"))="Capacity Available"</formula>
    </cfRule>
    <cfRule type="containsText" dxfId="66" priority="54" operator="containsText" text="Some Capacity Available">
      <formula>NOT(ISERROR(SEARCH("Some Capacity Available",AI1)))</formula>
    </cfRule>
    <cfRule type="containsText" dxfId="65" priority="55" operator="containsText" text="Extensive Capacity Available">
      <formula>NOT(ISERROR(SEARCH("Extensive Capacity Available",AI1)))</formula>
    </cfRule>
    <cfRule type="colorScale" priority="58">
      <colorScale>
        <cfvo type="min"/>
        <cfvo type="percentile" val="50"/>
        <cfvo type="max"/>
        <color rgb="FFF8696B"/>
        <color rgb="FFFFEB84"/>
        <color rgb="FF63BE7B"/>
      </colorScale>
    </cfRule>
  </conditionalFormatting>
  <conditionalFormatting sqref="AI35">
    <cfRule type="containsText" dxfId="64" priority="56" operator="containsText" text="Extensive Capacity Available">
      <formula>NOT(ISERROR(SEARCH("Extensive Capacity Available",AI35)))</formula>
    </cfRule>
  </conditionalFormatting>
  <conditionalFormatting sqref="AP3">
    <cfRule type="beginsWith" dxfId="63" priority="49" operator="beginsWith" text="Capacity Available">
      <formula>LEFT(AP3,LEN("Capacity Available"))="Capacity Available"</formula>
    </cfRule>
    <cfRule type="containsText" dxfId="62" priority="50" operator="containsText" text="Some Capacity Available">
      <formula>NOT(ISERROR(SEARCH("Some Capacity Available",AP3)))</formula>
    </cfRule>
    <cfRule type="containsText" dxfId="61" priority="51" operator="containsText" text="Extensive Capacity Available">
      <formula>NOT(ISERROR(SEARCH("Extensive Capacity Available",AP3)))</formula>
    </cfRule>
    <cfRule type="colorScale" priority="52">
      <colorScale>
        <cfvo type="min"/>
        <cfvo type="percentile" val="50"/>
        <cfvo type="max"/>
        <color rgb="FFF8696B"/>
        <color rgb="FFFFEB84"/>
        <color rgb="FF63BE7B"/>
      </colorScale>
    </cfRule>
  </conditionalFormatting>
  <conditionalFormatting sqref="AI26">
    <cfRule type="beginsWith" dxfId="60" priority="45" operator="beginsWith" text="Capacity Available">
      <formula>LEFT(AI26,LEN("Capacity Available"))="Capacity Available"</formula>
    </cfRule>
    <cfRule type="containsText" dxfId="59" priority="46" operator="containsText" text="Some Capacity Available">
      <formula>NOT(ISERROR(SEARCH("Some Capacity Available",AI26)))</formula>
    </cfRule>
    <cfRule type="containsText" dxfId="58" priority="47" operator="containsText" text="Extensive Capacity Available">
      <formula>NOT(ISERROR(SEARCH("Extensive Capacity Available",AI26)))</formula>
    </cfRule>
    <cfRule type="colorScale" priority="48">
      <colorScale>
        <cfvo type="min"/>
        <cfvo type="percentile" val="50"/>
        <cfvo type="max"/>
        <color rgb="FFF8696B"/>
        <color rgb="FFFFEB84"/>
        <color rgb="FF63BE7B"/>
      </colorScale>
    </cfRule>
  </conditionalFormatting>
  <conditionalFormatting sqref="AI6">
    <cfRule type="beginsWith" dxfId="57" priority="41" operator="beginsWith" text="Capacity Available">
      <formula>LEFT(AI6,LEN("Capacity Available"))="Capacity Available"</formula>
    </cfRule>
    <cfRule type="containsText" dxfId="56" priority="42" operator="containsText" text="Some Capacity Available">
      <formula>NOT(ISERROR(SEARCH("Some Capacity Available",AI6)))</formula>
    </cfRule>
    <cfRule type="containsText" dxfId="55" priority="43" operator="containsText" text="Extensive Capacity Available">
      <formula>NOT(ISERROR(SEARCH("Extensive Capacity Available",AI6)))</formula>
    </cfRule>
    <cfRule type="colorScale" priority="44">
      <colorScale>
        <cfvo type="min"/>
        <cfvo type="percentile" val="50"/>
        <cfvo type="max"/>
        <color rgb="FFF8696B"/>
        <color rgb="FFFFEB84"/>
        <color rgb="FF63BE7B"/>
      </colorScale>
    </cfRule>
  </conditionalFormatting>
  <conditionalFormatting sqref="AI7">
    <cfRule type="beginsWith" dxfId="54" priority="37" operator="beginsWith" text="Capacity Available">
      <formula>LEFT(AI7,LEN("Capacity Available"))="Capacity Available"</formula>
    </cfRule>
    <cfRule type="containsText" dxfId="53" priority="38" operator="containsText" text="Some Capacity Available">
      <formula>NOT(ISERROR(SEARCH("Some Capacity Available",AI7)))</formula>
    </cfRule>
    <cfRule type="containsText" dxfId="52" priority="39" operator="containsText" text="Extensive Capacity Available">
      <formula>NOT(ISERROR(SEARCH("Extensive Capacity Available",AI7)))</formula>
    </cfRule>
    <cfRule type="colorScale" priority="40">
      <colorScale>
        <cfvo type="min"/>
        <cfvo type="percentile" val="50"/>
        <cfvo type="max"/>
        <color rgb="FFF8696B"/>
        <color rgb="FFFFEB84"/>
        <color rgb="FF63BE7B"/>
      </colorScale>
    </cfRule>
  </conditionalFormatting>
  <conditionalFormatting sqref="AI32">
    <cfRule type="beginsWith" dxfId="51" priority="33" operator="beginsWith" text="Capacity Available">
      <formula>LEFT(AI32,LEN("Capacity Available"))="Capacity Available"</formula>
    </cfRule>
    <cfRule type="containsText" dxfId="50" priority="34" operator="containsText" text="Some Capacity Available">
      <formula>NOT(ISERROR(SEARCH("Some Capacity Available",AI32)))</formula>
    </cfRule>
    <cfRule type="containsText" dxfId="49" priority="35" operator="containsText" text="Extensive Capacity Available">
      <formula>NOT(ISERROR(SEARCH("Extensive Capacity Available",AI32)))</formula>
    </cfRule>
    <cfRule type="colorScale" priority="36">
      <colorScale>
        <cfvo type="min"/>
        <cfvo type="percentile" val="50"/>
        <cfvo type="max"/>
        <color rgb="FFF8696B"/>
        <color rgb="FFFFEB84"/>
        <color rgb="FF63BE7B"/>
      </colorScale>
    </cfRule>
  </conditionalFormatting>
  <conditionalFormatting sqref="AI13">
    <cfRule type="beginsWith" dxfId="48" priority="29" operator="beginsWith" text="Capacity Available">
      <formula>LEFT(AI13,LEN("Capacity Available"))="Capacity Available"</formula>
    </cfRule>
    <cfRule type="containsText" dxfId="47" priority="30" operator="containsText" text="Some Capacity Available">
      <formula>NOT(ISERROR(SEARCH("Some Capacity Available",AI13)))</formula>
    </cfRule>
    <cfRule type="containsText" dxfId="46" priority="31" operator="containsText" text="Extensive Capacity Available">
      <formula>NOT(ISERROR(SEARCH("Extensive Capacity Available",AI13)))</formula>
    </cfRule>
    <cfRule type="colorScale" priority="32">
      <colorScale>
        <cfvo type="min"/>
        <cfvo type="percentile" val="50"/>
        <cfvo type="max"/>
        <color rgb="FFF8696B"/>
        <color rgb="FFFFEB84"/>
        <color rgb="FF63BE7B"/>
      </colorScale>
    </cfRule>
  </conditionalFormatting>
  <conditionalFormatting sqref="AI15">
    <cfRule type="beginsWith" dxfId="45" priority="25" operator="beginsWith" text="Capacity Available">
      <formula>LEFT(AI15,LEN("Capacity Available"))="Capacity Available"</formula>
    </cfRule>
    <cfRule type="containsText" dxfId="44" priority="26" operator="containsText" text="Some Capacity Available">
      <formula>NOT(ISERROR(SEARCH("Some Capacity Available",AI15)))</formula>
    </cfRule>
    <cfRule type="containsText" dxfId="43" priority="27" operator="containsText" text="Extensive Capacity Available">
      <formula>NOT(ISERROR(SEARCH("Extensive Capacity Available",AI15)))</formula>
    </cfRule>
    <cfRule type="colorScale" priority="28">
      <colorScale>
        <cfvo type="min"/>
        <cfvo type="percentile" val="50"/>
        <cfvo type="max"/>
        <color rgb="FFF8696B"/>
        <color rgb="FFFFEB84"/>
        <color rgb="FF63BE7B"/>
      </colorScale>
    </cfRule>
  </conditionalFormatting>
  <conditionalFormatting sqref="AI49">
    <cfRule type="beginsWith" dxfId="42" priority="21" operator="beginsWith" text="Capacity Available">
      <formula>LEFT(AI49,LEN("Capacity Available"))="Capacity Available"</formula>
    </cfRule>
    <cfRule type="containsText" dxfId="41" priority="22" operator="containsText" text="Some Capacity Available">
      <formula>NOT(ISERROR(SEARCH("Some Capacity Available",AI49)))</formula>
    </cfRule>
    <cfRule type="containsText" dxfId="40" priority="23" operator="containsText" text="Extensive Capacity Available">
      <formula>NOT(ISERROR(SEARCH("Extensive Capacity Available",AI49)))</formula>
    </cfRule>
    <cfRule type="colorScale" priority="24">
      <colorScale>
        <cfvo type="min"/>
        <cfvo type="percentile" val="50"/>
        <cfvo type="max"/>
        <color rgb="FFF8696B"/>
        <color rgb="FFFFEB84"/>
        <color rgb="FF63BE7B"/>
      </colorScale>
    </cfRule>
  </conditionalFormatting>
  <conditionalFormatting sqref="AI20">
    <cfRule type="beginsWith" dxfId="39" priority="17" operator="beginsWith" text="Capacity Available">
      <formula>LEFT(AI20,LEN("Capacity Available"))="Capacity Available"</formula>
    </cfRule>
    <cfRule type="containsText" dxfId="38" priority="18" operator="containsText" text="Some Capacity Available">
      <formula>NOT(ISERROR(SEARCH("Some Capacity Available",AI20)))</formula>
    </cfRule>
    <cfRule type="containsText" dxfId="37" priority="19" operator="containsText" text="Extensive Capacity Available">
      <formula>NOT(ISERROR(SEARCH("Extensive Capacity Available",AI20)))</formula>
    </cfRule>
    <cfRule type="colorScale" priority="20">
      <colorScale>
        <cfvo type="min"/>
        <cfvo type="percentile" val="50"/>
        <cfvo type="max"/>
        <color rgb="FFF8696B"/>
        <color rgb="FFFFEB84"/>
        <color rgb="FF63BE7B"/>
      </colorScale>
    </cfRule>
  </conditionalFormatting>
  <conditionalFormatting sqref="AI55">
    <cfRule type="beginsWith" dxfId="36" priority="13" operator="beginsWith" text="Capacity Available">
      <formula>LEFT(AI55,LEN("Capacity Available"))="Capacity Available"</formula>
    </cfRule>
    <cfRule type="containsText" dxfId="35" priority="14" operator="containsText" text="Some Capacity Available">
      <formula>NOT(ISERROR(SEARCH("Some Capacity Available",AI55)))</formula>
    </cfRule>
    <cfRule type="containsText" dxfId="34" priority="15" operator="containsText" text="Extensive Capacity Available">
      <formula>NOT(ISERROR(SEARCH("Extensive Capacity Available",AI55)))</formula>
    </cfRule>
    <cfRule type="colorScale" priority="16">
      <colorScale>
        <cfvo type="min"/>
        <cfvo type="percentile" val="50"/>
        <cfvo type="max"/>
        <color rgb="FFF8696B"/>
        <color rgb="FFFFEB84"/>
        <color rgb="FF63BE7B"/>
      </colorScale>
    </cfRule>
  </conditionalFormatting>
  <conditionalFormatting sqref="AI56">
    <cfRule type="beginsWith" dxfId="33" priority="9" operator="beginsWith" text="Capacity Available">
      <formula>LEFT(AI56,LEN("Capacity Available"))="Capacity Available"</formula>
    </cfRule>
    <cfRule type="containsText" dxfId="32" priority="10" operator="containsText" text="Some Capacity Available">
      <formula>NOT(ISERROR(SEARCH("Some Capacity Available",AI56)))</formula>
    </cfRule>
    <cfRule type="containsText" dxfId="31" priority="11" operator="containsText" text="Extensive Capacity Available">
      <formula>NOT(ISERROR(SEARCH("Extensive Capacity Available",AI56)))</formula>
    </cfRule>
    <cfRule type="colorScale" priority="12">
      <colorScale>
        <cfvo type="min"/>
        <cfvo type="percentile" val="50"/>
        <cfvo type="max"/>
        <color rgb="FFF8696B"/>
        <color rgb="FFFFEB84"/>
        <color rgb="FF63BE7B"/>
      </colorScale>
    </cfRule>
  </conditionalFormatting>
  <conditionalFormatting sqref="AI57">
    <cfRule type="beginsWith" dxfId="30" priority="5" operator="beginsWith" text="Capacity Available">
      <formula>LEFT(AI57,LEN("Capacity Available"))="Capacity Available"</formula>
    </cfRule>
    <cfRule type="containsText" dxfId="29" priority="6" operator="containsText" text="Some Capacity Available">
      <formula>NOT(ISERROR(SEARCH("Some Capacity Available",AI57)))</formula>
    </cfRule>
    <cfRule type="containsText" dxfId="28" priority="7" operator="containsText" text="Extensive Capacity Available">
      <formula>NOT(ISERROR(SEARCH("Extensive Capacity Available",AI57)))</formula>
    </cfRule>
    <cfRule type="colorScale" priority="8">
      <colorScale>
        <cfvo type="min"/>
        <cfvo type="percentile" val="50"/>
        <cfvo type="max"/>
        <color rgb="FFF8696B"/>
        <color rgb="FFFFEB84"/>
        <color rgb="FF63BE7B"/>
      </colorScale>
    </cfRule>
  </conditionalFormatting>
  <conditionalFormatting sqref="AI41">
    <cfRule type="beginsWith" dxfId="27" priority="1" operator="beginsWith" text="Capacity Available">
      <formula>LEFT(AI41,LEN("Capacity Available"))="Capacity Available"</formula>
    </cfRule>
    <cfRule type="containsText" dxfId="26" priority="2" operator="containsText" text="Some Capacity Available">
      <formula>NOT(ISERROR(SEARCH("Some Capacity Available",AI41)))</formula>
    </cfRule>
    <cfRule type="containsText" dxfId="25" priority="3" operator="containsText" text="Extensive Capacity Available">
      <formula>NOT(ISERROR(SEARCH("Extensive Capacity Available",AI41)))</formula>
    </cfRule>
    <cfRule type="colorScale" priority="4">
      <colorScale>
        <cfvo type="min"/>
        <cfvo type="percentile" val="50"/>
        <cfvo type="max"/>
        <color rgb="FFF8696B"/>
        <color rgb="FFFFEB84"/>
        <color rgb="FF63BE7B"/>
      </colorScale>
    </cfRule>
  </conditionalFormatting>
  <dataValidations count="1">
    <dataValidation type="whole" allowBlank="1" showInputMessage="1" showErrorMessage="1" error="This must only contain numbers" sqref="H20:H24">
      <formula1>0</formula1>
      <formula2>100000000000000000</formula2>
    </dataValidation>
  </dataValidations>
  <pageMargins left="0.25" right="0.25" top="0.75" bottom="0.75" header="0.3" footer="0.3"/>
  <pageSetup paperSize="9" scale="1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4"/>
  <sheetViews>
    <sheetView tabSelected="1" workbookViewId="0">
      <selection activeCell="A10" sqref="A10"/>
    </sheetView>
  </sheetViews>
  <sheetFormatPr defaultColWidth="46" defaultRowHeight="15.5" x14ac:dyDescent="0.35"/>
  <cols>
    <col min="1" max="1" width="21.06640625" style="1" customWidth="1"/>
    <col min="2" max="2" width="31.9296875" style="1" customWidth="1"/>
    <col min="3" max="3" width="40.19921875" style="1" customWidth="1"/>
    <col min="4" max="4" width="8.9296875" style="1" customWidth="1"/>
    <col min="5" max="5" width="23.1328125" style="1" customWidth="1"/>
    <col min="6" max="6" width="20.1328125" style="1" customWidth="1"/>
    <col min="7" max="7" width="11.19921875" style="1" customWidth="1"/>
    <col min="8" max="8" width="12.86328125" style="26" customWidth="1"/>
    <col min="9" max="9" width="19.9296875" style="1" customWidth="1"/>
    <col min="10" max="10" width="50.46484375" style="1" customWidth="1"/>
    <col min="11" max="11" width="14.796875" style="1" customWidth="1"/>
    <col min="12" max="12" width="9.1328125" style="1" hidden="1" customWidth="1"/>
    <col min="13" max="13" width="16.53125" style="55" customWidth="1"/>
    <col min="14" max="14" width="12.19921875" style="1" hidden="1" customWidth="1"/>
    <col min="15" max="15" width="9.9296875" style="1" hidden="1" customWidth="1"/>
    <col min="16" max="16" width="13.73046875" style="1" hidden="1" customWidth="1"/>
    <col min="17" max="18" width="10.265625" style="26" hidden="1" customWidth="1"/>
    <col min="19" max="19" width="20.06640625" style="26" hidden="1" customWidth="1"/>
    <col min="20" max="20" width="8.33203125" style="26" hidden="1" customWidth="1"/>
    <col min="21" max="21" width="27.265625" style="50" customWidth="1"/>
    <col min="22" max="22" width="12.53125" style="26" customWidth="1"/>
    <col min="23" max="23" width="10.6640625" style="26" customWidth="1"/>
    <col min="24" max="24" width="11.53125" style="26" customWidth="1"/>
    <col min="25" max="25" width="18.1328125" style="50" hidden="1" customWidth="1"/>
    <col min="26" max="26" width="11.06640625" style="26" hidden="1" customWidth="1"/>
    <col min="27" max="27" width="9.3984375" style="26" hidden="1" customWidth="1"/>
    <col min="28" max="28" width="14.796875" style="26" hidden="1" customWidth="1"/>
    <col min="29" max="29" width="11.06640625" style="26" hidden="1" customWidth="1"/>
    <col min="30" max="30" width="9.265625" style="26" hidden="1" customWidth="1"/>
    <col min="31" max="31" width="7.59765625" style="26" hidden="1" customWidth="1"/>
    <col min="32" max="32" width="8.796875" style="26" hidden="1" customWidth="1"/>
    <col min="33" max="33" width="10.796875" style="26" hidden="1" customWidth="1"/>
    <col min="34" max="34" width="10.265625" style="26" hidden="1" customWidth="1"/>
    <col min="35" max="35" width="46" style="1"/>
    <col min="36" max="36" width="0" style="1" hidden="1" customWidth="1"/>
    <col min="37" max="37" width="9.796875" style="26" customWidth="1"/>
    <col min="38" max="38" width="12.46484375" style="26" customWidth="1"/>
    <col min="39" max="39" width="12.6640625" style="26" customWidth="1"/>
    <col min="40" max="40" width="11.73046875" style="26" customWidth="1"/>
    <col min="41" max="41" width="14.9296875" style="26" customWidth="1"/>
    <col min="42" max="42" width="14.53125" style="26" customWidth="1"/>
    <col min="43" max="43" width="10" style="26" customWidth="1"/>
    <col min="44" max="44" width="5.265625" style="1" bestFit="1" customWidth="1"/>
    <col min="45" max="45" width="5.59765625" style="1" customWidth="1"/>
    <col min="46" max="16384" width="46" style="1"/>
  </cols>
  <sheetData>
    <row r="1" spans="1:45" s="62" customFormat="1" ht="37.5" customHeight="1" x14ac:dyDescent="0.3">
      <c r="A1" s="61" t="s">
        <v>422</v>
      </c>
      <c r="D1" s="63"/>
      <c r="E1" s="61"/>
      <c r="H1" s="64"/>
      <c r="M1" s="79"/>
      <c r="Q1" s="64"/>
      <c r="R1" s="64"/>
      <c r="S1" s="64"/>
      <c r="T1" s="64"/>
      <c r="U1" s="65"/>
      <c r="V1" s="64"/>
      <c r="W1" s="64"/>
      <c r="X1" s="64"/>
      <c r="Y1" s="65"/>
      <c r="Z1" s="64"/>
      <c r="AA1" s="64"/>
      <c r="AB1" s="64"/>
      <c r="AC1" s="64"/>
      <c r="AD1" s="64"/>
      <c r="AE1" s="64"/>
      <c r="AF1" s="64"/>
      <c r="AG1" s="64"/>
      <c r="AH1" s="64"/>
      <c r="AK1" s="64"/>
      <c r="AL1" s="64"/>
      <c r="AM1" s="64"/>
      <c r="AN1" s="64"/>
      <c r="AO1" s="64"/>
      <c r="AP1" s="64"/>
      <c r="AQ1" s="64"/>
    </row>
    <row r="2" spans="1:45" s="62" customFormat="1" ht="60.5" customHeight="1" x14ac:dyDescent="0.3">
      <c r="A2" s="114" t="s">
        <v>405</v>
      </c>
      <c r="B2" s="114"/>
      <c r="C2" s="114"/>
      <c r="D2" s="114"/>
      <c r="E2" s="114"/>
      <c r="F2" s="114"/>
      <c r="G2" s="114"/>
      <c r="H2" s="114"/>
      <c r="I2" s="114"/>
      <c r="J2" s="114"/>
      <c r="K2" s="114"/>
      <c r="L2" s="78"/>
      <c r="M2" s="80" t="s">
        <v>406</v>
      </c>
      <c r="N2" s="75" t="s">
        <v>399</v>
      </c>
      <c r="O2" s="76"/>
      <c r="P2" s="76"/>
      <c r="Q2" s="77"/>
      <c r="R2" s="77"/>
      <c r="S2" s="77"/>
      <c r="T2" s="112" t="s">
        <v>399</v>
      </c>
      <c r="U2" s="112"/>
      <c r="V2" s="112"/>
      <c r="W2" s="112"/>
      <c r="X2" s="112"/>
      <c r="Y2" s="112"/>
      <c r="Z2" s="112"/>
      <c r="AA2" s="112"/>
      <c r="AB2" s="112"/>
      <c r="AC2" s="112"/>
      <c r="AD2" s="112"/>
      <c r="AE2" s="113" t="s">
        <v>400</v>
      </c>
      <c r="AF2" s="113"/>
      <c r="AG2" s="113"/>
      <c r="AH2" s="113"/>
      <c r="AI2" s="113"/>
      <c r="AK2" s="84" t="s">
        <v>408</v>
      </c>
      <c r="AL2" s="84"/>
      <c r="AM2" s="84"/>
      <c r="AN2" s="84"/>
      <c r="AO2" s="84"/>
      <c r="AP2" s="84"/>
      <c r="AQ2" s="84"/>
      <c r="AR2" s="84"/>
      <c r="AS2" s="84"/>
    </row>
    <row r="3" spans="1:45" s="74" customFormat="1" ht="53" customHeight="1" x14ac:dyDescent="0.35">
      <c r="A3" s="71" t="s">
        <v>218</v>
      </c>
      <c r="B3" s="72" t="s">
        <v>0</v>
      </c>
      <c r="C3" s="72" t="s">
        <v>326</v>
      </c>
      <c r="D3" s="72" t="s">
        <v>1</v>
      </c>
      <c r="E3" s="72" t="s">
        <v>2</v>
      </c>
      <c r="F3" s="57" t="s">
        <v>413</v>
      </c>
      <c r="G3" s="57" t="s">
        <v>13</v>
      </c>
      <c r="H3" s="58" t="s">
        <v>14</v>
      </c>
      <c r="I3" s="56" t="s">
        <v>415</v>
      </c>
      <c r="J3" s="56" t="s">
        <v>395</v>
      </c>
      <c r="K3" s="56" t="s">
        <v>397</v>
      </c>
      <c r="L3" s="56" t="s">
        <v>116</v>
      </c>
      <c r="M3" s="98" t="s">
        <v>117</v>
      </c>
      <c r="N3" s="45" t="s">
        <v>274</v>
      </c>
      <c r="O3" s="45" t="s">
        <v>275</v>
      </c>
      <c r="P3" s="45" t="s">
        <v>276</v>
      </c>
      <c r="Q3" s="47" t="s">
        <v>277</v>
      </c>
      <c r="R3" s="47" t="s">
        <v>278</v>
      </c>
      <c r="S3" s="47" t="s">
        <v>279</v>
      </c>
      <c r="T3" s="47" t="s">
        <v>280</v>
      </c>
      <c r="U3" s="51" t="s">
        <v>281</v>
      </c>
      <c r="V3" s="47" t="s">
        <v>282</v>
      </c>
      <c r="W3" s="47" t="s">
        <v>283</v>
      </c>
      <c r="X3" s="47" t="s">
        <v>284</v>
      </c>
      <c r="Y3" s="51" t="s">
        <v>285</v>
      </c>
      <c r="Z3" s="47" t="s">
        <v>286</v>
      </c>
      <c r="AA3" s="47" t="s">
        <v>288</v>
      </c>
      <c r="AB3" s="47" t="s">
        <v>289</v>
      </c>
      <c r="AC3" s="47" t="s">
        <v>290</v>
      </c>
      <c r="AD3" s="47" t="s">
        <v>287</v>
      </c>
      <c r="AE3" s="53" t="s">
        <v>384</v>
      </c>
      <c r="AF3" s="53" t="s">
        <v>387</v>
      </c>
      <c r="AG3" s="53" t="s">
        <v>386</v>
      </c>
      <c r="AH3" s="53" t="s">
        <v>385</v>
      </c>
      <c r="AI3" s="46" t="s">
        <v>404</v>
      </c>
      <c r="AJ3" s="73" t="s">
        <v>325</v>
      </c>
      <c r="AK3" s="95" t="s">
        <v>417</v>
      </c>
      <c r="AL3" s="95" t="s">
        <v>13</v>
      </c>
      <c r="AM3" s="95" t="s">
        <v>14</v>
      </c>
      <c r="AN3" s="96" t="s">
        <v>395</v>
      </c>
      <c r="AO3" s="96" t="s">
        <v>117</v>
      </c>
      <c r="AP3" s="97" t="s">
        <v>404</v>
      </c>
      <c r="AQ3" s="97" t="s">
        <v>411</v>
      </c>
      <c r="AR3" s="97" t="s">
        <v>421</v>
      </c>
      <c r="AS3" s="97" t="s">
        <v>412</v>
      </c>
    </row>
    <row r="4" spans="1:45" ht="61.5" x14ac:dyDescent="0.35">
      <c r="A4" s="81" t="s">
        <v>403</v>
      </c>
      <c r="B4" s="81" t="s">
        <v>390</v>
      </c>
      <c r="C4" s="81"/>
      <c r="D4" s="81"/>
      <c r="E4" s="81" t="s">
        <v>391</v>
      </c>
      <c r="F4" s="86" t="s">
        <v>383</v>
      </c>
      <c r="G4" s="86" t="s">
        <v>392</v>
      </c>
      <c r="H4" s="87" t="s">
        <v>393</v>
      </c>
      <c r="I4" s="86" t="s">
        <v>394</v>
      </c>
      <c r="J4" s="86" t="s">
        <v>394</v>
      </c>
      <c r="K4" s="86" t="s">
        <v>396</v>
      </c>
      <c r="L4" s="86" t="s">
        <v>398</v>
      </c>
      <c r="M4" s="88" t="s">
        <v>407</v>
      </c>
      <c r="N4" s="89"/>
      <c r="O4" s="89"/>
      <c r="P4" s="89"/>
      <c r="Q4" s="90"/>
      <c r="R4" s="90"/>
      <c r="S4" s="90"/>
      <c r="T4" s="90"/>
      <c r="U4" s="91"/>
      <c r="V4" s="90"/>
      <c r="W4" s="90"/>
      <c r="X4" s="90"/>
      <c r="Y4" s="91"/>
      <c r="Z4" s="90"/>
      <c r="AA4" s="90"/>
      <c r="AB4" s="90"/>
      <c r="AC4" s="90"/>
      <c r="AD4" s="90"/>
      <c r="AE4" s="92"/>
      <c r="AF4" s="92"/>
      <c r="AG4" s="92"/>
      <c r="AH4" s="92"/>
      <c r="AI4" s="93"/>
      <c r="AJ4" s="82"/>
      <c r="AK4" s="99" t="s">
        <v>419</v>
      </c>
      <c r="AL4" s="99" t="s">
        <v>418</v>
      </c>
      <c r="AM4" s="99" t="s">
        <v>414</v>
      </c>
      <c r="AN4" s="99" t="s">
        <v>419</v>
      </c>
      <c r="AO4" s="99" t="s">
        <v>409</v>
      </c>
      <c r="AP4" s="99" t="s">
        <v>410</v>
      </c>
      <c r="AQ4" s="99" t="s">
        <v>420</v>
      </c>
      <c r="AR4" s="100" t="s">
        <v>421</v>
      </c>
      <c r="AS4" s="100" t="s">
        <v>412</v>
      </c>
    </row>
    <row r="5" spans="1:45" s="94" customFormat="1" x14ac:dyDescent="0.35">
      <c r="A5" s="17" t="s">
        <v>219</v>
      </c>
      <c r="B5" s="10" t="s">
        <v>38</v>
      </c>
      <c r="C5" s="41" t="s">
        <v>359</v>
      </c>
      <c r="D5" s="9" t="s">
        <v>37</v>
      </c>
      <c r="E5" s="10" t="s">
        <v>17</v>
      </c>
      <c r="F5" s="11" t="s">
        <v>18</v>
      </c>
      <c r="G5" s="12" t="s">
        <v>24</v>
      </c>
      <c r="H5" s="28">
        <v>296</v>
      </c>
      <c r="I5" s="13" t="s">
        <v>18</v>
      </c>
      <c r="J5" s="13" t="s">
        <v>39</v>
      </c>
      <c r="K5" s="14" t="s">
        <v>21</v>
      </c>
      <c r="L5" s="14" t="s">
        <v>40</v>
      </c>
      <c r="M5" s="55">
        <v>56</v>
      </c>
      <c r="N5" s="14" t="s">
        <v>245</v>
      </c>
      <c r="O5" s="38" t="s">
        <v>219</v>
      </c>
      <c r="P5" s="25" t="s">
        <v>389</v>
      </c>
      <c r="Q5" s="26" t="s">
        <v>388</v>
      </c>
      <c r="R5" s="26" t="s">
        <v>388</v>
      </c>
      <c r="S5" s="26" t="s">
        <v>388</v>
      </c>
      <c r="T5" s="26" t="s">
        <v>388</v>
      </c>
      <c r="U5" s="50" t="s">
        <v>388</v>
      </c>
      <c r="V5" s="26" t="s">
        <v>388</v>
      </c>
      <c r="W5" s="26" t="s">
        <v>388</v>
      </c>
      <c r="X5" s="26" t="s">
        <v>388</v>
      </c>
      <c r="Y5" s="50" t="s">
        <v>388</v>
      </c>
      <c r="Z5" s="26" t="s">
        <v>388</v>
      </c>
      <c r="AA5" s="26" t="s">
        <v>388</v>
      </c>
      <c r="AB5" s="26" t="s">
        <v>388</v>
      </c>
      <c r="AC5" s="26" t="s">
        <v>388</v>
      </c>
      <c r="AD5" s="26" t="s">
        <v>388</v>
      </c>
      <c r="AE5" s="48" t="s">
        <v>300</v>
      </c>
      <c r="AF5" s="48" t="s">
        <v>292</v>
      </c>
      <c r="AG5" s="48">
        <v>-1.86314633</v>
      </c>
      <c r="AH5" s="48">
        <v>52.89986159</v>
      </c>
      <c r="AI5" s="25" t="s">
        <v>293</v>
      </c>
      <c r="AJ5" s="25" t="s">
        <v>294</v>
      </c>
      <c r="AK5" s="49">
        <v>10</v>
      </c>
      <c r="AL5" s="49">
        <v>25</v>
      </c>
      <c r="AM5" s="49">
        <v>10</v>
      </c>
      <c r="AN5" s="49">
        <v>10</v>
      </c>
      <c r="AO5" s="49">
        <v>5</v>
      </c>
      <c r="AP5" s="49">
        <v>10</v>
      </c>
      <c r="AQ5" s="49">
        <v>70</v>
      </c>
      <c r="AR5" s="85">
        <v>1</v>
      </c>
      <c r="AS5" s="8">
        <v>1</v>
      </c>
    </row>
    <row r="6" spans="1:45" x14ac:dyDescent="0.35">
      <c r="A6" s="17" t="s">
        <v>219</v>
      </c>
      <c r="B6" s="10" t="s">
        <v>44</v>
      </c>
      <c r="C6" s="41" t="s">
        <v>361</v>
      </c>
      <c r="D6" s="9" t="s">
        <v>12</v>
      </c>
      <c r="E6" s="15" t="s">
        <v>45</v>
      </c>
      <c r="F6" s="11" t="s">
        <v>18</v>
      </c>
      <c r="G6" s="12" t="s">
        <v>24</v>
      </c>
      <c r="H6" s="28">
        <v>133</v>
      </c>
      <c r="I6" s="13" t="s">
        <v>24</v>
      </c>
      <c r="J6" s="1" t="s">
        <v>416</v>
      </c>
      <c r="K6" s="14" t="s">
        <v>21</v>
      </c>
      <c r="L6" s="14" t="s">
        <v>46</v>
      </c>
      <c r="M6" s="55">
        <v>105</v>
      </c>
      <c r="N6" s="25" t="s">
        <v>246</v>
      </c>
      <c r="O6" s="38" t="s">
        <v>219</v>
      </c>
      <c r="P6" s="25" t="s">
        <v>389</v>
      </c>
      <c r="Q6" s="48">
        <v>408766.7856</v>
      </c>
      <c r="R6" s="48">
        <v>333570.08020000003</v>
      </c>
      <c r="S6" s="48" t="str">
        <f>Q6&amp;", "&amp;R6</f>
        <v>408766.7856, 333570.0802</v>
      </c>
      <c r="T6" s="48">
        <v>4</v>
      </c>
      <c r="U6" s="31" t="s">
        <v>247</v>
      </c>
      <c r="V6" s="48" t="s">
        <v>239</v>
      </c>
      <c r="W6" s="48" t="s">
        <v>248</v>
      </c>
      <c r="X6" s="48" t="s">
        <v>248</v>
      </c>
      <c r="Y6" s="31" t="s">
        <v>249</v>
      </c>
      <c r="Z6" s="48">
        <v>408766.7856</v>
      </c>
      <c r="AA6" s="48">
        <v>333570.08020000003</v>
      </c>
      <c r="AB6" s="48" t="s">
        <v>250</v>
      </c>
      <c r="AC6" s="48">
        <v>52.899501999999998</v>
      </c>
      <c r="AD6" s="48">
        <v>-1.8711305</v>
      </c>
      <c r="AE6" s="48" t="s">
        <v>302</v>
      </c>
      <c r="AF6" s="48" t="s">
        <v>292</v>
      </c>
      <c r="AG6" s="48">
        <v>-1.870414936</v>
      </c>
      <c r="AH6" s="48">
        <v>52.900157380000003</v>
      </c>
      <c r="AI6" s="25" t="s">
        <v>293</v>
      </c>
      <c r="AJ6" s="25" t="s">
        <v>294</v>
      </c>
      <c r="AK6" s="49">
        <v>10</v>
      </c>
      <c r="AL6" s="49">
        <v>25</v>
      </c>
      <c r="AM6" s="49">
        <v>10</v>
      </c>
      <c r="AN6" s="49">
        <v>0</v>
      </c>
      <c r="AO6" s="49">
        <v>5</v>
      </c>
      <c r="AP6" s="49">
        <v>10</v>
      </c>
      <c r="AQ6" s="49">
        <v>60</v>
      </c>
      <c r="AR6" s="85">
        <v>0.8571428571428571</v>
      </c>
      <c r="AS6" s="8">
        <v>2</v>
      </c>
    </row>
    <row r="7" spans="1:45" s="83" customFormat="1" x14ac:dyDescent="0.35">
      <c r="A7" s="17" t="s">
        <v>219</v>
      </c>
      <c r="B7" s="10" t="s">
        <v>23</v>
      </c>
      <c r="C7" s="41" t="s">
        <v>355</v>
      </c>
      <c r="D7" s="9" t="s">
        <v>4</v>
      </c>
      <c r="E7" s="10" t="s">
        <v>17</v>
      </c>
      <c r="F7" s="11" t="s">
        <v>18</v>
      </c>
      <c r="G7" s="12" t="s">
        <v>24</v>
      </c>
      <c r="H7" s="28">
        <v>351</v>
      </c>
      <c r="I7" s="13" t="s">
        <v>24</v>
      </c>
      <c r="J7" s="1" t="s">
        <v>416</v>
      </c>
      <c r="K7" s="14" t="s">
        <v>21</v>
      </c>
      <c r="L7" s="14" t="s">
        <v>25</v>
      </c>
      <c r="M7" s="55">
        <v>28</v>
      </c>
      <c r="N7" s="25" t="s">
        <v>242</v>
      </c>
      <c r="O7" s="38" t="s">
        <v>219</v>
      </c>
      <c r="P7" s="25" t="s">
        <v>389</v>
      </c>
      <c r="Q7" s="48">
        <v>424889.68290000001</v>
      </c>
      <c r="R7" s="48">
        <v>323046.45289999997</v>
      </c>
      <c r="S7" s="48" t="str">
        <f>Q7&amp;", "&amp;R7</f>
        <v>424889.6829, 323046.4529</v>
      </c>
      <c r="T7" s="48">
        <v>2</v>
      </c>
      <c r="U7" s="31" t="s">
        <v>238</v>
      </c>
      <c r="V7" s="48" t="s">
        <v>239</v>
      </c>
      <c r="W7" s="48" t="s">
        <v>239</v>
      </c>
      <c r="X7" s="48" t="s">
        <v>239</v>
      </c>
      <c r="Y7" s="31" t="s">
        <v>243</v>
      </c>
      <c r="Z7" s="48">
        <v>424889.68290000001</v>
      </c>
      <c r="AA7" s="48">
        <v>323046.45289999997</v>
      </c>
      <c r="AB7" s="48" t="s">
        <v>244</v>
      </c>
      <c r="AC7" s="48">
        <v>52.804397999999999</v>
      </c>
      <c r="AD7" s="48">
        <v>-1.6322511</v>
      </c>
      <c r="AE7" s="48" t="s">
        <v>295</v>
      </c>
      <c r="AF7" s="48" t="s">
        <v>292</v>
      </c>
      <c r="AG7" s="48">
        <v>-1.6312596159999999</v>
      </c>
      <c r="AH7" s="48">
        <v>52.804116550000003</v>
      </c>
      <c r="AI7" s="25" t="s">
        <v>293</v>
      </c>
      <c r="AJ7" s="25" t="s">
        <v>294</v>
      </c>
      <c r="AK7" s="49">
        <v>10</v>
      </c>
      <c r="AL7" s="49">
        <v>25</v>
      </c>
      <c r="AM7" s="49">
        <v>10</v>
      </c>
      <c r="AN7" s="49">
        <v>0</v>
      </c>
      <c r="AO7" s="49">
        <v>2</v>
      </c>
      <c r="AP7" s="49">
        <v>10</v>
      </c>
      <c r="AQ7" s="49">
        <v>57</v>
      </c>
      <c r="AR7" s="85">
        <v>0.81428571428571428</v>
      </c>
      <c r="AS7" s="8">
        <v>3</v>
      </c>
    </row>
    <row r="8" spans="1:45" s="8" customFormat="1" x14ac:dyDescent="0.35">
      <c r="A8" s="17" t="s">
        <v>219</v>
      </c>
      <c r="B8" s="10" t="s">
        <v>48</v>
      </c>
      <c r="C8" s="41" t="s">
        <v>363</v>
      </c>
      <c r="D8" s="9" t="s">
        <v>47</v>
      </c>
      <c r="E8" s="15" t="s">
        <v>45</v>
      </c>
      <c r="F8" s="13" t="s">
        <v>18</v>
      </c>
      <c r="G8" s="12" t="s">
        <v>24</v>
      </c>
      <c r="H8" s="28">
        <v>33</v>
      </c>
      <c r="I8" s="13" t="s">
        <v>24</v>
      </c>
      <c r="J8" s="1" t="s">
        <v>416</v>
      </c>
      <c r="K8" s="14" t="s">
        <v>21</v>
      </c>
      <c r="L8" s="14" t="s">
        <v>49</v>
      </c>
      <c r="M8" s="55">
        <v>136</v>
      </c>
      <c r="N8" s="14" t="s">
        <v>245</v>
      </c>
      <c r="O8" s="38" t="s">
        <v>219</v>
      </c>
      <c r="P8" s="25" t="s">
        <v>389</v>
      </c>
      <c r="Q8" s="26" t="s">
        <v>388</v>
      </c>
      <c r="R8" s="26" t="s">
        <v>388</v>
      </c>
      <c r="S8" s="26" t="s">
        <v>388</v>
      </c>
      <c r="T8" s="26" t="s">
        <v>388</v>
      </c>
      <c r="U8" s="50" t="s">
        <v>388</v>
      </c>
      <c r="V8" s="26" t="s">
        <v>388</v>
      </c>
      <c r="W8" s="26" t="s">
        <v>388</v>
      </c>
      <c r="X8" s="26" t="s">
        <v>388</v>
      </c>
      <c r="Y8" s="50" t="s">
        <v>388</v>
      </c>
      <c r="Z8" s="26" t="s">
        <v>388</v>
      </c>
      <c r="AA8" s="26" t="s">
        <v>388</v>
      </c>
      <c r="AB8" s="26" t="s">
        <v>388</v>
      </c>
      <c r="AC8" s="26" t="s">
        <v>388</v>
      </c>
      <c r="AD8" s="26" t="s">
        <v>388</v>
      </c>
      <c r="AE8" s="48" t="s">
        <v>303</v>
      </c>
      <c r="AF8" s="48" t="s">
        <v>304</v>
      </c>
      <c r="AG8" s="48">
        <v>-1.686811429</v>
      </c>
      <c r="AH8" s="48">
        <v>52.858092259999999</v>
      </c>
      <c r="AI8" s="25" t="s">
        <v>293</v>
      </c>
      <c r="AJ8" s="25" t="s">
        <v>294</v>
      </c>
      <c r="AK8" s="49">
        <v>10</v>
      </c>
      <c r="AL8" s="49">
        <v>25</v>
      </c>
      <c r="AM8" s="49">
        <v>6</v>
      </c>
      <c r="AN8" s="49">
        <v>0</v>
      </c>
      <c r="AO8" s="49">
        <v>5</v>
      </c>
      <c r="AP8" s="49">
        <v>10</v>
      </c>
      <c r="AQ8" s="49">
        <v>56</v>
      </c>
      <c r="AR8" s="85">
        <v>0.8</v>
      </c>
      <c r="AS8" s="8">
        <v>4</v>
      </c>
    </row>
    <row r="9" spans="1:45" s="14" customFormat="1" x14ac:dyDescent="0.35">
      <c r="A9" s="17" t="s">
        <v>219</v>
      </c>
      <c r="B9" s="10" t="s">
        <v>7</v>
      </c>
      <c r="C9" s="41" t="s">
        <v>366</v>
      </c>
      <c r="D9" s="9" t="s">
        <v>32</v>
      </c>
      <c r="E9" s="10" t="s">
        <v>42</v>
      </c>
      <c r="F9" s="13" t="s">
        <v>18</v>
      </c>
      <c r="G9" s="12" t="s">
        <v>24</v>
      </c>
      <c r="H9" s="28">
        <v>179</v>
      </c>
      <c r="I9" s="13" t="s">
        <v>24</v>
      </c>
      <c r="J9" s="1" t="s">
        <v>416</v>
      </c>
      <c r="K9" s="14" t="s">
        <v>62</v>
      </c>
      <c r="L9" s="14" t="s">
        <v>63</v>
      </c>
      <c r="M9" s="55">
        <v>13</v>
      </c>
      <c r="N9" s="14" t="s">
        <v>245</v>
      </c>
      <c r="O9" s="38" t="s">
        <v>219</v>
      </c>
      <c r="P9" s="25" t="s">
        <v>389</v>
      </c>
      <c r="Q9" s="26" t="s">
        <v>388</v>
      </c>
      <c r="R9" s="26" t="s">
        <v>388</v>
      </c>
      <c r="S9" s="26" t="s">
        <v>388</v>
      </c>
      <c r="T9" s="26" t="s">
        <v>388</v>
      </c>
      <c r="U9" s="50" t="s">
        <v>388</v>
      </c>
      <c r="V9" s="26" t="s">
        <v>388</v>
      </c>
      <c r="W9" s="26" t="s">
        <v>388</v>
      </c>
      <c r="X9" s="26" t="s">
        <v>388</v>
      </c>
      <c r="Y9" s="50" t="s">
        <v>388</v>
      </c>
      <c r="Z9" s="26" t="s">
        <v>388</v>
      </c>
      <c r="AA9" s="26" t="s">
        <v>388</v>
      </c>
      <c r="AB9" s="26" t="s">
        <v>388</v>
      </c>
      <c r="AC9" s="26" t="s">
        <v>388</v>
      </c>
      <c r="AD9" s="26" t="s">
        <v>388</v>
      </c>
      <c r="AE9" s="48" t="s">
        <v>298</v>
      </c>
      <c r="AF9" s="48" t="s">
        <v>292</v>
      </c>
      <c r="AG9" s="48">
        <v>-1.6249283800000001</v>
      </c>
      <c r="AH9" s="48">
        <v>52.805535050000003</v>
      </c>
      <c r="AI9" s="25" t="s">
        <v>293</v>
      </c>
      <c r="AK9" s="49">
        <v>10</v>
      </c>
      <c r="AL9" s="49">
        <v>25</v>
      </c>
      <c r="AM9" s="49">
        <v>10</v>
      </c>
      <c r="AN9" s="49">
        <v>0</v>
      </c>
      <c r="AO9" s="49">
        <v>1</v>
      </c>
      <c r="AP9" s="49">
        <v>10</v>
      </c>
      <c r="AQ9" s="49">
        <v>56</v>
      </c>
      <c r="AR9" s="85">
        <v>0.8</v>
      </c>
      <c r="AS9" s="8">
        <v>4</v>
      </c>
    </row>
    <row r="10" spans="1:45" s="14" customFormat="1" x14ac:dyDescent="0.35">
      <c r="A10" s="17" t="s">
        <v>219</v>
      </c>
      <c r="B10" s="10" t="s">
        <v>434</v>
      </c>
      <c r="C10" s="41" t="s">
        <v>435</v>
      </c>
      <c r="D10" s="9" t="s">
        <v>32</v>
      </c>
      <c r="E10" s="10" t="s">
        <v>27</v>
      </c>
      <c r="F10" s="13" t="s">
        <v>18</v>
      </c>
      <c r="G10" s="12" t="s">
        <v>24</v>
      </c>
      <c r="H10" s="28">
        <v>43</v>
      </c>
      <c r="I10" s="13" t="s">
        <v>18</v>
      </c>
      <c r="J10" s="13" t="s">
        <v>33</v>
      </c>
      <c r="K10" s="14" t="s">
        <v>21</v>
      </c>
      <c r="L10" s="14" t="s">
        <v>34</v>
      </c>
      <c r="M10" s="55">
        <v>30</v>
      </c>
      <c r="N10" s="14" t="s">
        <v>245</v>
      </c>
      <c r="O10" s="38" t="s">
        <v>219</v>
      </c>
      <c r="P10" s="25" t="s">
        <v>389</v>
      </c>
      <c r="Q10" s="26" t="s">
        <v>388</v>
      </c>
      <c r="R10" s="26" t="s">
        <v>388</v>
      </c>
      <c r="S10" s="26" t="s">
        <v>388</v>
      </c>
      <c r="T10" s="26" t="s">
        <v>388</v>
      </c>
      <c r="U10" s="50" t="s">
        <v>388</v>
      </c>
      <c r="V10" s="26" t="s">
        <v>388</v>
      </c>
      <c r="W10" s="26" t="s">
        <v>388</v>
      </c>
      <c r="X10" s="26" t="s">
        <v>388</v>
      </c>
      <c r="Y10" s="50" t="s">
        <v>388</v>
      </c>
      <c r="Z10" s="26" t="s">
        <v>388</v>
      </c>
      <c r="AA10" s="26" t="s">
        <v>388</v>
      </c>
      <c r="AB10" s="26" t="s">
        <v>388</v>
      </c>
      <c r="AC10" s="26" t="s">
        <v>388</v>
      </c>
      <c r="AD10" s="26" t="s">
        <v>388</v>
      </c>
      <c r="AE10" s="26" t="s">
        <v>388</v>
      </c>
      <c r="AF10" s="26" t="s">
        <v>388</v>
      </c>
      <c r="AG10" s="26" t="s">
        <v>388</v>
      </c>
      <c r="AH10" s="26" t="s">
        <v>388</v>
      </c>
      <c r="AI10" s="14" t="s">
        <v>388</v>
      </c>
      <c r="AK10" s="49">
        <v>10</v>
      </c>
      <c r="AL10" s="49">
        <v>25</v>
      </c>
      <c r="AM10" s="49">
        <v>8</v>
      </c>
      <c r="AN10" s="49">
        <v>10</v>
      </c>
      <c r="AO10" s="49">
        <v>3</v>
      </c>
      <c r="AP10" s="49" t="s">
        <v>388</v>
      </c>
      <c r="AQ10" s="49">
        <v>56</v>
      </c>
      <c r="AR10" s="85">
        <v>0.8</v>
      </c>
      <c r="AS10" s="8">
        <v>4</v>
      </c>
    </row>
    <row r="11" spans="1:45" s="14" customFormat="1" x14ac:dyDescent="0.35">
      <c r="A11" s="17" t="s">
        <v>219</v>
      </c>
      <c r="B11" s="38" t="s">
        <v>54</v>
      </c>
      <c r="C11" s="41" t="s">
        <v>364</v>
      </c>
      <c r="D11" s="9" t="s">
        <v>53</v>
      </c>
      <c r="E11" s="15" t="s">
        <v>45</v>
      </c>
      <c r="F11" s="13" t="s">
        <v>18</v>
      </c>
      <c r="G11" s="12" t="s">
        <v>24</v>
      </c>
      <c r="H11" s="28">
        <v>65</v>
      </c>
      <c r="I11" s="13" t="s">
        <v>24</v>
      </c>
      <c r="J11" s="69" t="s">
        <v>402</v>
      </c>
      <c r="K11" s="14" t="s">
        <v>21</v>
      </c>
      <c r="L11" s="14" t="s">
        <v>55</v>
      </c>
      <c r="M11" s="55">
        <v>42</v>
      </c>
      <c r="N11" s="14" t="s">
        <v>245</v>
      </c>
      <c r="O11" s="38" t="s">
        <v>219</v>
      </c>
      <c r="P11" s="25" t="s">
        <v>389</v>
      </c>
      <c r="Q11" s="26" t="s">
        <v>388</v>
      </c>
      <c r="R11" s="26" t="s">
        <v>388</v>
      </c>
      <c r="S11" s="26" t="s">
        <v>388</v>
      </c>
      <c r="T11" s="26" t="s">
        <v>388</v>
      </c>
      <c r="U11" s="50" t="s">
        <v>388</v>
      </c>
      <c r="V11" s="26" t="s">
        <v>388</v>
      </c>
      <c r="W11" s="26" t="s">
        <v>388</v>
      </c>
      <c r="X11" s="26" t="s">
        <v>388</v>
      </c>
      <c r="Y11" s="50" t="s">
        <v>388</v>
      </c>
      <c r="Z11" s="26" t="s">
        <v>388</v>
      </c>
      <c r="AA11" s="26" t="s">
        <v>388</v>
      </c>
      <c r="AB11" s="26" t="s">
        <v>388</v>
      </c>
      <c r="AC11" s="26" t="s">
        <v>388</v>
      </c>
      <c r="AD11" s="26" t="s">
        <v>388</v>
      </c>
      <c r="AE11" s="48" t="s">
        <v>305</v>
      </c>
      <c r="AF11" s="48" t="s">
        <v>304</v>
      </c>
      <c r="AG11" s="48">
        <v>-1.7244151109999999</v>
      </c>
      <c r="AH11" s="48">
        <v>52.765027590000003</v>
      </c>
      <c r="AI11" s="25" t="s">
        <v>306</v>
      </c>
      <c r="AJ11" s="25" t="s">
        <v>294</v>
      </c>
      <c r="AK11" s="49">
        <v>10</v>
      </c>
      <c r="AL11" s="49">
        <v>25</v>
      </c>
      <c r="AM11" s="49">
        <v>10</v>
      </c>
      <c r="AN11" s="49">
        <v>0</v>
      </c>
      <c r="AO11" s="49">
        <v>4</v>
      </c>
      <c r="AP11" s="49">
        <v>5</v>
      </c>
      <c r="AQ11" s="49">
        <v>54</v>
      </c>
      <c r="AR11" s="85">
        <v>0.77142857142857146</v>
      </c>
      <c r="AS11" s="8">
        <v>7</v>
      </c>
    </row>
    <row r="12" spans="1:45" s="14" customFormat="1" x14ac:dyDescent="0.35">
      <c r="A12" s="60" t="s">
        <v>209</v>
      </c>
      <c r="B12" s="1" t="s">
        <v>210</v>
      </c>
      <c r="C12" s="1" t="s">
        <v>349</v>
      </c>
      <c r="D12" s="22" t="s">
        <v>211</v>
      </c>
      <c r="E12" s="15" t="s">
        <v>45</v>
      </c>
      <c r="F12" s="1" t="s">
        <v>18</v>
      </c>
      <c r="G12" s="12" t="s">
        <v>24</v>
      </c>
      <c r="H12" s="26">
        <v>13</v>
      </c>
      <c r="I12" s="1" t="s">
        <v>121</v>
      </c>
      <c r="J12" s="1" t="s">
        <v>416</v>
      </c>
      <c r="K12" s="1" t="s">
        <v>71</v>
      </c>
      <c r="L12" s="14" t="s">
        <v>212</v>
      </c>
      <c r="M12" s="55">
        <v>113</v>
      </c>
      <c r="N12" s="14" t="s">
        <v>245</v>
      </c>
      <c r="O12" s="38" t="s">
        <v>219</v>
      </c>
      <c r="P12" s="25" t="s">
        <v>389</v>
      </c>
      <c r="Q12" s="26" t="s">
        <v>388</v>
      </c>
      <c r="R12" s="26" t="s">
        <v>388</v>
      </c>
      <c r="S12" s="26" t="s">
        <v>388</v>
      </c>
      <c r="T12" s="26" t="s">
        <v>388</v>
      </c>
      <c r="U12" s="50" t="s">
        <v>388</v>
      </c>
      <c r="V12" s="26" t="s">
        <v>388</v>
      </c>
      <c r="W12" s="26" t="s">
        <v>388</v>
      </c>
      <c r="X12" s="26" t="s">
        <v>388</v>
      </c>
      <c r="Y12" s="50" t="s">
        <v>388</v>
      </c>
      <c r="Z12" s="26" t="s">
        <v>388</v>
      </c>
      <c r="AA12" s="26" t="s">
        <v>388</v>
      </c>
      <c r="AB12" s="26" t="s">
        <v>388</v>
      </c>
      <c r="AC12" s="26" t="s">
        <v>388</v>
      </c>
      <c r="AD12" s="26" t="s">
        <v>388</v>
      </c>
      <c r="AE12" s="48" t="s">
        <v>309</v>
      </c>
      <c r="AF12" s="48" t="s">
        <v>304</v>
      </c>
      <c r="AG12" s="48">
        <v>-1.5969230459999999</v>
      </c>
      <c r="AH12" s="48">
        <v>52.805416340000001</v>
      </c>
      <c r="AI12" s="25" t="s">
        <v>293</v>
      </c>
      <c r="AJ12" s="25" t="s">
        <v>294</v>
      </c>
      <c r="AK12" s="49">
        <v>10</v>
      </c>
      <c r="AL12" s="49">
        <v>25</v>
      </c>
      <c r="AM12" s="49">
        <v>1</v>
      </c>
      <c r="AN12" s="49">
        <v>0</v>
      </c>
      <c r="AO12" s="49">
        <v>5</v>
      </c>
      <c r="AP12" s="49">
        <v>10</v>
      </c>
      <c r="AQ12" s="49">
        <v>51</v>
      </c>
      <c r="AR12" s="85">
        <v>0.72857142857142854</v>
      </c>
      <c r="AS12" s="8">
        <v>8</v>
      </c>
    </row>
    <row r="13" spans="1:45" s="14" customFormat="1" x14ac:dyDescent="0.35">
      <c r="A13" s="60" t="s">
        <v>168</v>
      </c>
      <c r="B13" s="1" t="s">
        <v>169</v>
      </c>
      <c r="C13" s="1" t="s">
        <v>338</v>
      </c>
      <c r="D13" s="22" t="s">
        <v>170</v>
      </c>
      <c r="E13" s="15" t="s">
        <v>45</v>
      </c>
      <c r="F13" s="1" t="s">
        <v>18</v>
      </c>
      <c r="G13" s="12" t="s">
        <v>24</v>
      </c>
      <c r="H13" s="26">
        <v>44</v>
      </c>
      <c r="I13" s="1" t="s">
        <v>121</v>
      </c>
      <c r="J13" s="1" t="s">
        <v>416</v>
      </c>
      <c r="K13" s="1" t="s">
        <v>154</v>
      </c>
      <c r="L13" s="14" t="s">
        <v>171</v>
      </c>
      <c r="M13" s="55">
        <v>31</v>
      </c>
      <c r="N13" s="14" t="s">
        <v>245</v>
      </c>
      <c r="O13" s="38" t="s">
        <v>219</v>
      </c>
      <c r="P13" s="25" t="s">
        <v>389</v>
      </c>
      <c r="Q13" s="26" t="s">
        <v>388</v>
      </c>
      <c r="R13" s="26" t="s">
        <v>388</v>
      </c>
      <c r="S13" s="26" t="s">
        <v>388</v>
      </c>
      <c r="T13" s="26" t="s">
        <v>388</v>
      </c>
      <c r="U13" s="50" t="s">
        <v>388</v>
      </c>
      <c r="V13" s="26" t="s">
        <v>388</v>
      </c>
      <c r="W13" s="26" t="s">
        <v>388</v>
      </c>
      <c r="X13" s="26" t="s">
        <v>388</v>
      </c>
      <c r="Y13" s="50" t="s">
        <v>388</v>
      </c>
      <c r="Z13" s="26" t="s">
        <v>388</v>
      </c>
      <c r="AA13" s="26" t="s">
        <v>388</v>
      </c>
      <c r="AB13" s="26" t="s">
        <v>388</v>
      </c>
      <c r="AC13" s="26" t="s">
        <v>388</v>
      </c>
      <c r="AD13" s="26" t="s">
        <v>388</v>
      </c>
      <c r="AE13" s="48" t="s">
        <v>321</v>
      </c>
      <c r="AF13" s="48" t="s">
        <v>304</v>
      </c>
      <c r="AG13" s="48">
        <v>-1.76941719</v>
      </c>
      <c r="AH13" s="48">
        <v>53.005768609999997</v>
      </c>
      <c r="AI13" s="25" t="s">
        <v>306</v>
      </c>
      <c r="AJ13" s="25" t="s">
        <v>294</v>
      </c>
      <c r="AK13" s="49">
        <v>10</v>
      </c>
      <c r="AL13" s="49">
        <v>25</v>
      </c>
      <c r="AM13" s="49">
        <v>8</v>
      </c>
      <c r="AN13" s="49">
        <v>0</v>
      </c>
      <c r="AO13" s="49">
        <v>3</v>
      </c>
      <c r="AP13" s="49">
        <v>5</v>
      </c>
      <c r="AQ13" s="49">
        <v>51</v>
      </c>
      <c r="AR13" s="85">
        <v>0.72857142857142854</v>
      </c>
      <c r="AS13" s="8">
        <v>8</v>
      </c>
    </row>
    <row r="14" spans="1:45" s="14" customFormat="1" x14ac:dyDescent="0.35">
      <c r="A14" s="17" t="s">
        <v>219</v>
      </c>
      <c r="B14" s="10" t="s">
        <v>10</v>
      </c>
      <c r="C14" s="41" t="s">
        <v>367</v>
      </c>
      <c r="D14" s="9" t="s">
        <v>11</v>
      </c>
      <c r="E14" s="10" t="s">
        <v>42</v>
      </c>
      <c r="F14" s="13" t="s">
        <v>18</v>
      </c>
      <c r="G14" s="12" t="s">
        <v>24</v>
      </c>
      <c r="H14" s="28">
        <v>78</v>
      </c>
      <c r="I14" s="13" t="s">
        <v>24</v>
      </c>
      <c r="J14" s="1" t="s">
        <v>416</v>
      </c>
      <c r="K14" s="14" t="s">
        <v>62</v>
      </c>
      <c r="L14" s="14" t="s">
        <v>64</v>
      </c>
      <c r="M14" s="55">
        <v>108</v>
      </c>
      <c r="N14" s="25" t="s">
        <v>254</v>
      </c>
      <c r="O14" s="38" t="s">
        <v>219</v>
      </c>
      <c r="P14" s="25" t="s">
        <v>389</v>
      </c>
      <c r="Q14" s="48">
        <v>408787.8052</v>
      </c>
      <c r="R14" s="48">
        <v>333326.49579999998</v>
      </c>
      <c r="S14" s="48" t="str">
        <f>Q14&amp;", "&amp;R14</f>
        <v>408787.8052, 333326.4958</v>
      </c>
      <c r="T14" s="48">
        <v>4</v>
      </c>
      <c r="U14" s="31" t="s">
        <v>247</v>
      </c>
      <c r="V14" s="48" t="s">
        <v>239</v>
      </c>
      <c r="W14" s="48" t="s">
        <v>248</v>
      </c>
      <c r="X14" s="48" t="s">
        <v>248</v>
      </c>
      <c r="Y14" s="31" t="s">
        <v>255</v>
      </c>
      <c r="Z14" s="48">
        <v>408787.8052</v>
      </c>
      <c r="AA14" s="48">
        <v>333326.49579999998</v>
      </c>
      <c r="AB14" s="48" t="s">
        <v>256</v>
      </c>
      <c r="AC14" s="48">
        <v>52.897308000000002</v>
      </c>
      <c r="AD14" s="48">
        <v>-1.8708248000000001</v>
      </c>
      <c r="AE14" s="48" t="s">
        <v>308</v>
      </c>
      <c r="AF14" s="48" t="s">
        <v>292</v>
      </c>
      <c r="AG14" s="48">
        <v>-1.870559396</v>
      </c>
      <c r="AH14" s="48">
        <v>52.896570799999999</v>
      </c>
      <c r="AI14" s="25" t="s">
        <v>297</v>
      </c>
      <c r="AJ14" s="25" t="s">
        <v>294</v>
      </c>
      <c r="AK14" s="49">
        <v>10</v>
      </c>
      <c r="AL14" s="49">
        <v>25</v>
      </c>
      <c r="AM14" s="49">
        <v>10</v>
      </c>
      <c r="AN14" s="49">
        <v>0</v>
      </c>
      <c r="AO14" s="49">
        <v>5</v>
      </c>
      <c r="AP14" s="49">
        <v>0</v>
      </c>
      <c r="AQ14" s="49">
        <v>50</v>
      </c>
      <c r="AR14" s="85">
        <v>0.7142857142857143</v>
      </c>
      <c r="AS14" s="8">
        <v>10</v>
      </c>
    </row>
    <row r="15" spans="1:45" s="8" customFormat="1" x14ac:dyDescent="0.35">
      <c r="A15" s="17" t="s">
        <v>219</v>
      </c>
      <c r="B15" s="10" t="s">
        <v>35</v>
      </c>
      <c r="C15" s="41" t="s">
        <v>351</v>
      </c>
      <c r="D15" s="9" t="s">
        <v>6</v>
      </c>
      <c r="E15" s="10" t="s">
        <v>27</v>
      </c>
      <c r="F15" s="11" t="s">
        <v>18</v>
      </c>
      <c r="G15" s="12" t="s">
        <v>24</v>
      </c>
      <c r="H15" s="28">
        <v>9</v>
      </c>
      <c r="I15" s="13" t="s">
        <v>24</v>
      </c>
      <c r="J15" s="1" t="s">
        <v>416</v>
      </c>
      <c r="K15" s="14" t="s">
        <v>21</v>
      </c>
      <c r="L15" s="14" t="s">
        <v>36</v>
      </c>
      <c r="M15" s="55">
        <v>40</v>
      </c>
      <c r="N15" s="14" t="s">
        <v>245</v>
      </c>
      <c r="O15" s="38" t="s">
        <v>219</v>
      </c>
      <c r="P15" s="25" t="s">
        <v>389</v>
      </c>
      <c r="Q15" s="26" t="s">
        <v>388</v>
      </c>
      <c r="R15" s="26" t="s">
        <v>388</v>
      </c>
      <c r="S15" s="26" t="s">
        <v>388</v>
      </c>
      <c r="T15" s="26" t="s">
        <v>388</v>
      </c>
      <c r="U15" s="50" t="s">
        <v>388</v>
      </c>
      <c r="V15" s="26" t="s">
        <v>388</v>
      </c>
      <c r="W15" s="26" t="s">
        <v>388</v>
      </c>
      <c r="X15" s="26" t="s">
        <v>388</v>
      </c>
      <c r="Y15" s="50" t="s">
        <v>388</v>
      </c>
      <c r="Z15" s="26" t="s">
        <v>388</v>
      </c>
      <c r="AA15" s="26" t="s">
        <v>388</v>
      </c>
      <c r="AB15" s="26" t="s">
        <v>388</v>
      </c>
      <c r="AC15" s="26" t="s">
        <v>388</v>
      </c>
      <c r="AD15" s="26" t="s">
        <v>388</v>
      </c>
      <c r="AE15" s="48" t="s">
        <v>299</v>
      </c>
      <c r="AF15" s="48" t="s">
        <v>292</v>
      </c>
      <c r="AG15" s="48">
        <v>-1.6301675630000001</v>
      </c>
      <c r="AH15" s="48">
        <v>52.801703969999998</v>
      </c>
      <c r="AI15" s="25" t="s">
        <v>293</v>
      </c>
      <c r="AJ15" s="25" t="s">
        <v>294</v>
      </c>
      <c r="AK15" s="49">
        <v>10</v>
      </c>
      <c r="AL15" s="49">
        <v>25</v>
      </c>
      <c r="AM15" s="49">
        <v>0</v>
      </c>
      <c r="AN15" s="49">
        <v>0</v>
      </c>
      <c r="AO15" s="49">
        <v>4</v>
      </c>
      <c r="AP15" s="49">
        <v>10</v>
      </c>
      <c r="AQ15" s="49">
        <v>49</v>
      </c>
      <c r="AR15" s="85">
        <v>0.7</v>
      </c>
      <c r="AS15" s="8">
        <v>11</v>
      </c>
    </row>
    <row r="16" spans="1:45" s="14" customFormat="1" x14ac:dyDescent="0.35">
      <c r="A16" s="17" t="s">
        <v>219</v>
      </c>
      <c r="B16" s="17" t="s">
        <v>60</v>
      </c>
      <c r="C16" s="42" t="s">
        <v>365</v>
      </c>
      <c r="D16" s="16" t="s">
        <v>59</v>
      </c>
      <c r="E16" s="15" t="s">
        <v>45</v>
      </c>
      <c r="F16" s="13" t="s">
        <v>18</v>
      </c>
      <c r="G16" s="12" t="s">
        <v>24</v>
      </c>
      <c r="H16" s="28">
        <v>48</v>
      </c>
      <c r="I16" s="13" t="s">
        <v>24</v>
      </c>
      <c r="J16" s="1" t="s">
        <v>416</v>
      </c>
      <c r="K16" s="14" t="s">
        <v>21</v>
      </c>
      <c r="L16" s="14" t="s">
        <v>61</v>
      </c>
      <c r="M16" s="55">
        <v>198</v>
      </c>
      <c r="N16" s="25" t="s">
        <v>251</v>
      </c>
      <c r="O16" s="38" t="s">
        <v>219</v>
      </c>
      <c r="P16" s="25" t="s">
        <v>389</v>
      </c>
      <c r="Q16" s="48">
        <v>423923.69179999997</v>
      </c>
      <c r="R16" s="48">
        <v>323507.71779999998</v>
      </c>
      <c r="S16" s="48" t="str">
        <f>Q16&amp;", "&amp;R16</f>
        <v>423923.6918, 323507.7178</v>
      </c>
      <c r="T16" s="48">
        <v>2</v>
      </c>
      <c r="U16" s="31" t="s">
        <v>238</v>
      </c>
      <c r="V16" s="48" t="s">
        <v>239</v>
      </c>
      <c r="W16" s="48" t="s">
        <v>248</v>
      </c>
      <c r="X16" s="48" t="s">
        <v>248</v>
      </c>
      <c r="Y16" s="31" t="s">
        <v>252</v>
      </c>
      <c r="Z16" s="48">
        <v>423923.69179999997</v>
      </c>
      <c r="AA16" s="48">
        <v>323507.71779999998</v>
      </c>
      <c r="AB16" s="48" t="s">
        <v>253</v>
      </c>
      <c r="AC16" s="48">
        <v>52.808585999999998</v>
      </c>
      <c r="AD16" s="48">
        <v>-1.6465464000000001</v>
      </c>
      <c r="AE16" s="48" t="s">
        <v>307</v>
      </c>
      <c r="AF16" s="48" t="s">
        <v>304</v>
      </c>
      <c r="AG16" s="48">
        <v>-1.6476653429999999</v>
      </c>
      <c r="AH16" s="48">
        <v>52.80784422</v>
      </c>
      <c r="AI16" s="25" t="s">
        <v>297</v>
      </c>
      <c r="AJ16" s="25" t="s">
        <v>294</v>
      </c>
      <c r="AK16" s="49">
        <v>10</v>
      </c>
      <c r="AL16" s="49">
        <v>25</v>
      </c>
      <c r="AM16" s="49">
        <v>8</v>
      </c>
      <c r="AN16" s="49">
        <v>0</v>
      </c>
      <c r="AO16" s="49">
        <v>5</v>
      </c>
      <c r="AP16" s="49">
        <v>0</v>
      </c>
      <c r="AQ16" s="49">
        <v>48</v>
      </c>
      <c r="AR16" s="85">
        <v>0.68571428571428572</v>
      </c>
      <c r="AS16" s="8">
        <v>12</v>
      </c>
    </row>
    <row r="19" spans="1:43" x14ac:dyDescent="0.35">
      <c r="X19" s="2" t="s">
        <v>433</v>
      </c>
      <c r="Y19" s="2"/>
      <c r="Z19" s="2"/>
      <c r="AA19" s="2"/>
      <c r="AB19" s="2"/>
      <c r="AC19" s="2"/>
      <c r="AD19" s="2"/>
      <c r="AE19" s="2"/>
      <c r="AF19" s="2"/>
      <c r="AG19" s="2"/>
      <c r="AH19" s="2"/>
      <c r="AI19" s="2" t="s">
        <v>432</v>
      </c>
    </row>
    <row r="20" spans="1:43" x14ac:dyDescent="0.35">
      <c r="C20" s="1" t="s">
        <v>423</v>
      </c>
      <c r="X20" s="102" t="s">
        <v>293</v>
      </c>
      <c r="Y20" s="2"/>
      <c r="Z20" s="2"/>
      <c r="AA20" s="2"/>
      <c r="AB20" s="2"/>
      <c r="AC20" s="2"/>
      <c r="AD20" s="2"/>
      <c r="AE20" s="2"/>
      <c r="AF20" s="2"/>
      <c r="AG20" s="2"/>
      <c r="AH20" s="2"/>
      <c r="AI20" s="2">
        <v>7</v>
      </c>
    </row>
    <row r="21" spans="1:43" ht="77.5" x14ac:dyDescent="0.35">
      <c r="A21" s="23" t="s">
        <v>427</v>
      </c>
      <c r="B21" s="23"/>
      <c r="C21" s="1" t="s">
        <v>424</v>
      </c>
      <c r="H21" s="101">
        <f>AVERAGE(H5:H20)</f>
        <v>107.66666666666667</v>
      </c>
      <c r="I21" s="1" t="s">
        <v>429</v>
      </c>
      <c r="K21" s="66" t="s">
        <v>222</v>
      </c>
      <c r="L21" s="101">
        <f>SUM(L5:L20)</f>
        <v>0</v>
      </c>
      <c r="M21" s="101">
        <f>SUM(M5:M20)</f>
        <v>900</v>
      </c>
      <c r="X21" s="102" t="s">
        <v>306</v>
      </c>
      <c r="Y21" s="2"/>
      <c r="Z21" s="2"/>
      <c r="AA21" s="2"/>
      <c r="AB21" s="2"/>
      <c r="AC21" s="2"/>
      <c r="AD21" s="2"/>
      <c r="AE21" s="2"/>
      <c r="AF21" s="2"/>
      <c r="AG21" s="2"/>
      <c r="AH21" s="2"/>
      <c r="AI21" s="2">
        <v>2</v>
      </c>
    </row>
    <row r="22" spans="1:43" x14ac:dyDescent="0.35">
      <c r="C22" s="1" t="s">
        <v>425</v>
      </c>
      <c r="H22" s="37"/>
      <c r="K22" s="1" t="s">
        <v>428</v>
      </c>
      <c r="L22" s="37">
        <f>L21/17122</f>
        <v>0</v>
      </c>
      <c r="M22" s="37">
        <f>M21/17122</f>
        <v>5.2563952809251253E-2</v>
      </c>
      <c r="O22" s="26"/>
      <c r="P22" s="26"/>
      <c r="S22" s="50"/>
      <c r="U22" s="26"/>
      <c r="W22" s="50"/>
      <c r="X22" s="102" t="s">
        <v>297</v>
      </c>
      <c r="Y22" s="2"/>
      <c r="Z22" s="2"/>
      <c r="AA22" s="2"/>
      <c r="AB22" s="2"/>
      <c r="AC22" s="2"/>
      <c r="AD22" s="2"/>
      <c r="AE22" s="2"/>
      <c r="AF22" s="2"/>
      <c r="AG22" s="2"/>
      <c r="AH22" s="2"/>
      <c r="AI22" s="2">
        <v>2</v>
      </c>
      <c r="AJ22" s="26"/>
      <c r="AP22" s="1"/>
      <c r="AQ22" s="1"/>
    </row>
    <row r="23" spans="1:43" x14ac:dyDescent="0.35">
      <c r="C23" s="1" t="s">
        <v>426</v>
      </c>
      <c r="X23" s="2" t="s">
        <v>388</v>
      </c>
      <c r="Y23" s="2"/>
      <c r="Z23" s="2"/>
      <c r="AA23" s="2"/>
      <c r="AB23" s="2"/>
      <c r="AC23" s="2"/>
      <c r="AD23" s="2"/>
      <c r="AE23" s="2"/>
      <c r="AF23" s="2"/>
      <c r="AG23" s="2"/>
      <c r="AH23" s="2"/>
      <c r="AI23" s="2">
        <v>1</v>
      </c>
    </row>
    <row r="25" spans="1:43" x14ac:dyDescent="0.35">
      <c r="K25" s="1" t="s">
        <v>430</v>
      </c>
      <c r="AI25" s="1" t="s">
        <v>431</v>
      </c>
    </row>
    <row r="34" spans="9:9" x14ac:dyDescent="0.35">
      <c r="I34" s="1" t="s">
        <v>319</v>
      </c>
    </row>
  </sheetData>
  <mergeCells count="3">
    <mergeCell ref="A2:K2"/>
    <mergeCell ref="T2:AD2"/>
    <mergeCell ref="AE2:AI2"/>
  </mergeCells>
  <conditionalFormatting sqref="AI8">
    <cfRule type="containsText" dxfId="24" priority="32" operator="containsText" text="Extensive Capacity Available">
      <formula>NOT(ISERROR(SEARCH("Extensive Capacity Available",AI8)))</formula>
    </cfRule>
  </conditionalFormatting>
  <conditionalFormatting sqref="AP3">
    <cfRule type="beginsWith" dxfId="23" priority="25" operator="beginsWith" text="Capacity Available">
      <formula>LEFT(AP3,LEN("Capacity Available"))="Capacity Available"</formula>
    </cfRule>
    <cfRule type="containsText" dxfId="22" priority="26" operator="containsText" text="Some Capacity Available">
      <formula>NOT(ISERROR(SEARCH("Some Capacity Available",AP3)))</formula>
    </cfRule>
    <cfRule type="containsText" dxfId="21" priority="27" operator="containsText" text="Extensive Capacity Available">
      <formula>NOT(ISERROR(SEARCH("Extensive Capacity Available",AP3)))</formula>
    </cfRule>
    <cfRule type="colorScale" priority="28">
      <colorScale>
        <cfvo type="min"/>
        <cfvo type="percentile" val="50"/>
        <cfvo type="max"/>
        <color rgb="FFF8696B"/>
        <color rgb="FFFFEB84"/>
        <color rgb="FF63BE7B"/>
      </colorScale>
    </cfRule>
  </conditionalFormatting>
  <conditionalFormatting sqref="AI13:AI21 AI23:AI1048576 AG22 AI1 AI3:AI4 AI6:AI10">
    <cfRule type="beginsWith" dxfId="20" priority="35" operator="beginsWith" text="Capacity Available">
      <formula>LEFT(AG1,LEN("Capacity Available"))="Capacity Available"</formula>
    </cfRule>
    <cfRule type="containsText" dxfId="19" priority="36" operator="containsText" text="Some Capacity Available">
      <formula>NOT(ISERROR(SEARCH("Some Capacity Available",AG1)))</formula>
    </cfRule>
    <cfRule type="containsText" dxfId="18" priority="37" operator="containsText" text="Extensive Capacity Available">
      <formula>NOT(ISERROR(SEARCH("Extensive Capacity Available",AG1)))</formula>
    </cfRule>
    <cfRule type="colorScale" priority="38">
      <colorScale>
        <cfvo type="min"/>
        <cfvo type="percentile" val="50"/>
        <cfvo type="max"/>
        <color rgb="FFF8696B"/>
        <color rgb="FFFFEB84"/>
        <color rgb="FF63BE7B"/>
      </colorScale>
    </cfRule>
  </conditionalFormatting>
  <conditionalFormatting sqref="AI12">
    <cfRule type="beginsWith" dxfId="17" priority="21" operator="beginsWith" text="Capacity Available">
      <formula>LEFT(AI12,LEN("Capacity Available"))="Capacity Available"</formula>
    </cfRule>
    <cfRule type="containsText" dxfId="16" priority="22" operator="containsText" text="Some Capacity Available">
      <formula>NOT(ISERROR(SEARCH("Some Capacity Available",AI12)))</formula>
    </cfRule>
    <cfRule type="containsText" dxfId="15" priority="23" operator="containsText" text="Extensive Capacity Available">
      <formula>NOT(ISERROR(SEARCH("Extensive Capacity Available",AI12)))</formula>
    </cfRule>
    <cfRule type="colorScale" priority="24">
      <colorScale>
        <cfvo type="min"/>
        <cfvo type="percentile" val="50"/>
        <cfvo type="max"/>
        <color rgb="FFF8696B"/>
        <color rgb="FFFFEB84"/>
        <color rgb="FF63BE7B"/>
      </colorScale>
    </cfRule>
  </conditionalFormatting>
  <conditionalFormatting sqref="AI11">
    <cfRule type="beginsWith" dxfId="14" priority="17" operator="beginsWith" text="Capacity Available">
      <formula>LEFT(AI11,LEN("Capacity Available"))="Capacity Available"</formula>
    </cfRule>
    <cfRule type="containsText" dxfId="13" priority="18" operator="containsText" text="Some Capacity Available">
      <formula>NOT(ISERROR(SEARCH("Some Capacity Available",AI11)))</formula>
    </cfRule>
    <cfRule type="containsText" dxfId="12" priority="19" operator="containsText" text="Extensive Capacity Available">
      <formula>NOT(ISERROR(SEARCH("Extensive Capacity Available",AI11)))</formula>
    </cfRule>
    <cfRule type="colorScale" priority="20">
      <colorScale>
        <cfvo type="min"/>
        <cfvo type="percentile" val="50"/>
        <cfvo type="max"/>
        <color rgb="FFF8696B"/>
        <color rgb="FFFFEB84"/>
        <color rgb="FF63BE7B"/>
      </colorScale>
    </cfRule>
  </conditionalFormatting>
  <conditionalFormatting sqref="AI5">
    <cfRule type="beginsWith" dxfId="11" priority="13" operator="beginsWith" text="Capacity Available">
      <formula>LEFT(AI5,LEN("Capacity Available"))="Capacity Available"</formula>
    </cfRule>
    <cfRule type="containsText" dxfId="10" priority="14" operator="containsText" text="Some Capacity Available">
      <formula>NOT(ISERROR(SEARCH("Some Capacity Available",AI5)))</formula>
    </cfRule>
    <cfRule type="containsText" dxfId="9" priority="15" operator="containsText" text="Extensive Capacity Available">
      <formula>NOT(ISERROR(SEARCH("Extensive Capacity Available",AI5)))</formula>
    </cfRule>
    <cfRule type="colorScale" priority="16">
      <colorScale>
        <cfvo type="min"/>
        <cfvo type="percentile" val="50"/>
        <cfvo type="max"/>
        <color rgb="FFF8696B"/>
        <color rgb="FFFFEB84"/>
        <color rgb="FF63BE7B"/>
      </colorScale>
    </cfRule>
  </conditionalFormatting>
  <conditionalFormatting sqref="X21:X22">
    <cfRule type="beginsWith" dxfId="8" priority="9" operator="beginsWith" text="Capacity Available">
      <formula>LEFT(X21,LEN("Capacity Available"))="Capacity Available"</formula>
    </cfRule>
    <cfRule type="containsText" dxfId="7" priority="10" operator="containsText" text="Some Capacity Available">
      <formula>NOT(ISERROR(SEARCH("Some Capacity Available",X21)))</formula>
    </cfRule>
    <cfRule type="containsText" dxfId="6" priority="11" operator="containsText" text="Extensive Capacity Available">
      <formula>NOT(ISERROR(SEARCH("Extensive Capacity Available",X21)))</formula>
    </cfRule>
    <cfRule type="colorScale" priority="12">
      <colorScale>
        <cfvo type="min"/>
        <cfvo type="percentile" val="50"/>
        <cfvo type="max"/>
        <color rgb="FFF8696B"/>
        <color rgb="FFFFEB84"/>
        <color rgb="FF63BE7B"/>
      </colorScale>
    </cfRule>
  </conditionalFormatting>
  <conditionalFormatting sqref="X20">
    <cfRule type="beginsWith" dxfId="5" priority="5" operator="beginsWith" text="Capacity Available">
      <formula>LEFT(X20,LEN("Capacity Available"))="Capacity Available"</formula>
    </cfRule>
    <cfRule type="containsText" dxfId="4" priority="6" operator="containsText" text="Some Capacity Available">
      <formula>NOT(ISERROR(SEARCH("Some Capacity Available",X20)))</formula>
    </cfRule>
    <cfRule type="containsText" dxfId="3" priority="7" operator="containsText" text="Extensive Capacity Available">
      <formula>NOT(ISERROR(SEARCH("Extensive Capacity Available",X20)))</formula>
    </cfRule>
    <cfRule type="colorScale" priority="8">
      <colorScale>
        <cfvo type="min"/>
        <cfvo type="percentile" val="50"/>
        <cfvo type="max"/>
        <color rgb="FFF8696B"/>
        <color rgb="FFFFEB84"/>
        <color rgb="FF63BE7B"/>
      </colorScale>
    </cfRule>
  </conditionalFormatting>
  <conditionalFormatting sqref="X23">
    <cfRule type="beginsWith" dxfId="2" priority="1" operator="beginsWith" text="Capacity Available">
      <formula>LEFT(X23,LEN("Capacity Available"))="Capacity Available"</formula>
    </cfRule>
    <cfRule type="containsText" dxfId="1" priority="2" operator="containsText" text="Some Capacity Available">
      <formula>NOT(ISERROR(SEARCH("Some Capacity Available",X23)))</formula>
    </cfRule>
    <cfRule type="containsText" dxfId="0" priority="3" operator="containsText" text="Extensive Capacity Available">
      <formula>NOT(ISERROR(SEARCH("Extensive Capacity Available",X23)))</formula>
    </cfRule>
    <cfRule type="colorScale" priority="4">
      <colorScale>
        <cfvo type="min"/>
        <cfvo type="percentile" val="50"/>
        <cfvo type="max"/>
        <color rgb="FFF8696B"/>
        <color rgb="FFFFEB84"/>
        <color rgb="FF63BE7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A23" sqref="A23"/>
    </sheetView>
  </sheetViews>
  <sheetFormatPr defaultRowHeight="15.5" x14ac:dyDescent="0.35"/>
  <cols>
    <col min="1" max="1" width="69.3984375" style="25" customWidth="1"/>
    <col min="2" max="2" width="9.06640625" style="31"/>
    <col min="3" max="3" width="1.6640625" style="25" customWidth="1"/>
    <col min="4" max="4" width="9.06640625" style="31"/>
    <col min="5" max="16384" width="9.06640625" style="25"/>
  </cols>
  <sheetData>
    <row r="1" spans="1:8" ht="20" x14ac:dyDescent="0.4">
      <c r="A1" s="24" t="s">
        <v>235</v>
      </c>
      <c r="C1" s="32"/>
      <c r="D1" s="2"/>
      <c r="E1" s="32"/>
      <c r="F1" s="32"/>
      <c r="G1" s="32"/>
      <c r="H1" s="32"/>
    </row>
    <row r="2" spans="1:8" x14ac:dyDescent="0.35">
      <c r="E2" s="32"/>
      <c r="F2" s="32"/>
      <c r="G2" s="32"/>
      <c r="H2" s="32"/>
    </row>
    <row r="3" spans="1:8" x14ac:dyDescent="0.35">
      <c r="A3" s="25" t="s">
        <v>224</v>
      </c>
      <c r="B3" s="31">
        <v>120923</v>
      </c>
      <c r="E3" s="32"/>
      <c r="F3" s="32"/>
      <c r="G3" s="32"/>
      <c r="H3" s="32"/>
    </row>
    <row r="4" spans="1:8" x14ac:dyDescent="0.35">
      <c r="A4" s="25" t="s">
        <v>225</v>
      </c>
      <c r="B4" s="31">
        <v>52899</v>
      </c>
      <c r="E4" s="32"/>
      <c r="F4" s="32"/>
      <c r="G4" s="32"/>
      <c r="H4" s="32"/>
    </row>
    <row r="5" spans="1:8" x14ac:dyDescent="0.35">
      <c r="A5" s="25" t="s">
        <v>226</v>
      </c>
      <c r="B5" s="31">
        <v>602</v>
      </c>
      <c r="E5" s="32"/>
      <c r="F5" s="32"/>
      <c r="G5" s="32"/>
      <c r="H5" s="32"/>
    </row>
    <row r="6" spans="1:8" x14ac:dyDescent="0.35">
      <c r="A6" s="25" t="s">
        <v>227</v>
      </c>
      <c r="B6" s="31">
        <v>602</v>
      </c>
      <c r="E6" s="32"/>
      <c r="F6" s="32"/>
      <c r="G6" s="32"/>
      <c r="H6" s="32"/>
    </row>
    <row r="7" spans="1:8" x14ac:dyDescent="0.35">
      <c r="E7" s="32"/>
      <c r="F7" s="32"/>
      <c r="G7" s="32"/>
      <c r="H7" s="32"/>
    </row>
    <row r="8" spans="1:8" x14ac:dyDescent="0.35">
      <c r="A8" s="25" t="s">
        <v>228</v>
      </c>
      <c r="B8" s="31">
        <v>42</v>
      </c>
      <c r="E8" s="32"/>
      <c r="F8" s="32"/>
      <c r="G8" s="32"/>
      <c r="H8" s="32"/>
    </row>
    <row r="9" spans="1:8" x14ac:dyDescent="0.35">
      <c r="A9" s="25" t="s">
        <v>229</v>
      </c>
      <c r="B9" s="31">
        <v>2.5</v>
      </c>
      <c r="E9" s="32"/>
      <c r="F9" s="32"/>
      <c r="G9" s="32"/>
      <c r="H9" s="32"/>
    </row>
    <row r="10" spans="1:8" x14ac:dyDescent="0.35">
      <c r="E10" s="32"/>
      <c r="F10" s="32"/>
      <c r="G10" s="32"/>
      <c r="H10" s="32"/>
    </row>
    <row r="11" spans="1:8" x14ac:dyDescent="0.35">
      <c r="A11" s="25" t="s">
        <v>231</v>
      </c>
      <c r="B11" s="31">
        <v>35777</v>
      </c>
      <c r="D11" s="35">
        <f>B11/B4</f>
        <v>0.6763265846235279</v>
      </c>
      <c r="E11" s="32"/>
      <c r="F11" s="32"/>
      <c r="G11" s="32"/>
      <c r="H11" s="32"/>
    </row>
    <row r="12" spans="1:8" x14ac:dyDescent="0.35">
      <c r="A12" s="25" t="s">
        <v>232</v>
      </c>
      <c r="B12" s="31">
        <v>17122</v>
      </c>
      <c r="D12" s="35">
        <f>B12/B4</f>
        <v>0.32367341537647215</v>
      </c>
      <c r="E12" s="32"/>
      <c r="F12" s="32"/>
      <c r="G12" s="32"/>
      <c r="H12" s="32"/>
    </row>
    <row r="13" spans="1:8" x14ac:dyDescent="0.35">
      <c r="D13" s="35"/>
      <c r="E13" s="32"/>
      <c r="F13" s="32"/>
      <c r="G13" s="32"/>
      <c r="H13" s="32"/>
    </row>
    <row r="14" spans="1:8" x14ac:dyDescent="0.35">
      <c r="A14" s="25" t="s">
        <v>230</v>
      </c>
      <c r="B14" s="31">
        <v>957</v>
      </c>
      <c r="D14" s="36">
        <f>B14/B12</f>
        <v>5.5893003153837169E-2</v>
      </c>
      <c r="E14" s="32"/>
      <c r="F14" s="32"/>
      <c r="G14" s="32"/>
      <c r="H14" s="32"/>
    </row>
    <row r="15" spans="1:8" x14ac:dyDescent="0.35">
      <c r="A15" s="25" t="s">
        <v>233</v>
      </c>
      <c r="B15" s="31">
        <v>16165</v>
      </c>
      <c r="D15" s="35">
        <f>B15/B12</f>
        <v>0.94410699684616284</v>
      </c>
      <c r="E15" s="32"/>
      <c r="F15" s="32"/>
      <c r="G15" s="32"/>
      <c r="H15" s="32"/>
    </row>
    <row r="16" spans="1:8" x14ac:dyDescent="0.35">
      <c r="E16" s="32"/>
      <c r="F16" s="32"/>
      <c r="G16" s="32"/>
      <c r="H16" s="32"/>
    </row>
    <row r="17" spans="1:8" x14ac:dyDescent="0.35">
      <c r="A17" s="25" t="s">
        <v>236</v>
      </c>
      <c r="B17" s="31">
        <v>2265</v>
      </c>
      <c r="D17" s="37">
        <f>B17/B12</f>
        <v>0.13228594790328232</v>
      </c>
      <c r="E17" s="32"/>
      <c r="F17" s="32"/>
      <c r="G17" s="32"/>
      <c r="H17" s="32"/>
    </row>
    <row r="18" spans="1:8" x14ac:dyDescent="0.35">
      <c r="E18" s="32"/>
      <c r="F18" s="32"/>
      <c r="G18" s="32"/>
      <c r="H18" s="32"/>
    </row>
    <row r="19" spans="1:8" x14ac:dyDescent="0.35">
      <c r="A19" s="34" t="s">
        <v>223</v>
      </c>
      <c r="E19" s="32"/>
      <c r="F19" s="32"/>
      <c r="G19" s="32"/>
      <c r="H19" s="32"/>
    </row>
    <row r="20" spans="1:8" x14ac:dyDescent="0.35">
      <c r="A20" s="33" t="s">
        <v>234</v>
      </c>
      <c r="E20" s="32"/>
      <c r="F20" s="32"/>
      <c r="G20" s="32"/>
      <c r="H20" s="32"/>
    </row>
    <row r="21" spans="1:8" x14ac:dyDescent="0.35">
      <c r="A21" s="31"/>
      <c r="C21" s="32"/>
      <c r="D21" s="2"/>
      <c r="E21" s="32"/>
      <c r="F21" s="32"/>
      <c r="G21" s="32"/>
      <c r="H21" s="32"/>
    </row>
    <row r="22" spans="1:8" x14ac:dyDescent="0.35">
      <c r="A22" s="31"/>
      <c r="C22" s="32"/>
      <c r="D22" s="2"/>
      <c r="E22" s="32"/>
      <c r="F22" s="32"/>
      <c r="G22" s="32"/>
      <c r="H22" s="32"/>
    </row>
  </sheetData>
  <hyperlinks>
    <hyperlink ref="A20" r:id="rId1" display="https://onstreetcharging.acceleratedinsightplatform.com/"/>
  </hyperlinks>
  <pageMargins left="0.7" right="0.7" top="0.75" bottom="0.75" header="0.3" footer="0.3"/>
  <pageSetup paperSize="9"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East Staffs LEVI Longlist</vt:lpstr>
      <vt:lpstr>East Staffs Internal Shortlist</vt:lpstr>
      <vt:lpstr>Predicted Impact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Stanway, Marc (E,I&amp;S)</dc:creator>
  <cp:lastModifiedBy>Sharon Walker</cp:lastModifiedBy>
  <cp:lastPrinted>2023-09-21T21:12:58Z</cp:lastPrinted>
  <dcterms:created xsi:type="dcterms:W3CDTF">2023-04-14T14:38:52Z</dcterms:created>
  <dcterms:modified xsi:type="dcterms:W3CDTF">2023-10-19T11:59:26Z</dcterms:modified>
</cp:coreProperties>
</file>