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1\SCRUTINY\EGCH\"/>
    </mc:Choice>
  </mc:AlternateContent>
  <bookViews>
    <workbookView xWindow="-15" yWindow="4260" windowWidth="12510" windowHeight="3495" tabRatio="774" firstSheet="1" activeTab="1"/>
  </bookViews>
  <sheets>
    <sheet name="INDEX" sheetId="8" state="hidden" r:id="rId1"/>
    <sheet name="1. ALL DATA" sheetId="1" r:id="rId2"/>
    <sheet name="2. STATUS TRACKING" sheetId="2" state="hidden"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state="hidden"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l="1"/>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Q140" i="22"/>
  <c r="Q139" i="22"/>
  <c r="Q130" i="22"/>
  <c r="Q129" i="22"/>
  <c r="Q128" i="22"/>
  <c r="Q127" i="22"/>
  <c r="Q125" i="22"/>
  <c r="Q124" i="22"/>
  <c r="Q120" i="22"/>
  <c r="Q118" i="22"/>
  <c r="Q117" i="22"/>
  <c r="Q108" i="22"/>
  <c r="Q107" i="22"/>
  <c r="Q106" i="22"/>
  <c r="Q105" i="22"/>
  <c r="Q103" i="22"/>
  <c r="Q102" i="22"/>
  <c r="Q98" i="22"/>
  <c r="Q96" i="22"/>
  <c r="Q95" i="22"/>
  <c r="Q86" i="22"/>
  <c r="Q85" i="22"/>
  <c r="Q84" i="22"/>
  <c r="Q83" i="22"/>
  <c r="Q81" i="22"/>
  <c r="Q80" i="22"/>
  <c r="Q76" i="22"/>
  <c r="Q74" i="22"/>
  <c r="Q73" i="22"/>
  <c r="Q64" i="22"/>
  <c r="Q63" i="22"/>
  <c r="Q62" i="22"/>
  <c r="Q61" i="22"/>
  <c r="Q59" i="22"/>
  <c r="Q58" i="22"/>
  <c r="Q54" i="22"/>
  <c r="Q52" i="22"/>
  <c r="Q51" i="22"/>
  <c r="Q42" i="22"/>
  <c r="Q41" i="22"/>
  <c r="Q40" i="22"/>
  <c r="Q39" i="22"/>
  <c r="Q37" i="22"/>
  <c r="Q36" i="22"/>
  <c r="Q32" i="22"/>
  <c r="Q30" i="22"/>
  <c r="Q29" i="22"/>
  <c r="Q19" i="22"/>
  <c r="Q18" i="22"/>
  <c r="Q17" i="22"/>
  <c r="Q16" i="22"/>
  <c r="Q14" i="22"/>
  <c r="Q13" i="22"/>
  <c r="Q9" i="22"/>
  <c r="Q7" i="22"/>
  <c r="Q6" i="22"/>
  <c r="J152" i="22"/>
  <c r="J151" i="22"/>
  <c r="J150" i="22"/>
  <c r="J149" i="22"/>
  <c r="J147" i="22"/>
  <c r="J146" i="22"/>
  <c r="J142" i="22"/>
  <c r="J140" i="22"/>
  <c r="J139" i="22"/>
  <c r="J130" i="22"/>
  <c r="J129" i="22"/>
  <c r="J128" i="22"/>
  <c r="J127" i="22"/>
  <c r="J125" i="22"/>
  <c r="J124" i="22"/>
  <c r="J120" i="22"/>
  <c r="J118" i="22"/>
  <c r="J117" i="22"/>
  <c r="J108" i="22"/>
  <c r="J107" i="22"/>
  <c r="J106" i="22"/>
  <c r="J105" i="22"/>
  <c r="J103" i="22"/>
  <c r="J102" i="22"/>
  <c r="J98" i="22"/>
  <c r="J96" i="22"/>
  <c r="J95" i="22"/>
  <c r="J86" i="22"/>
  <c r="J85" i="22"/>
  <c r="J84" i="22"/>
  <c r="J83" i="22"/>
  <c r="J81" i="22"/>
  <c r="J80" i="22"/>
  <c r="J76" i="22"/>
  <c r="J74" i="22"/>
  <c r="J73" i="22"/>
  <c r="J64" i="22"/>
  <c r="J63" i="22"/>
  <c r="J62" i="22"/>
  <c r="J61" i="22"/>
  <c r="J59" i="22"/>
  <c r="J58" i="22"/>
  <c r="J54" i="22"/>
  <c r="C152" i="22"/>
  <c r="C151" i="22"/>
  <c r="C150" i="22"/>
  <c r="C149" i="22"/>
  <c r="C147" i="22"/>
  <c r="C146" i="22"/>
  <c r="C142" i="22"/>
  <c r="C140" i="22"/>
  <c r="C139" i="22"/>
  <c r="C130" i="22"/>
  <c r="C129" i="22"/>
  <c r="C128" i="22"/>
  <c r="C127" i="22"/>
  <c r="C125" i="22"/>
  <c r="C124" i="22"/>
  <c r="C120" i="22"/>
  <c r="C118" i="22"/>
  <c r="C117" i="22"/>
  <c r="C108" i="22"/>
  <c r="C107" i="22"/>
  <c r="C106" i="22"/>
  <c r="C105" i="22"/>
  <c r="C103" i="22"/>
  <c r="C102" i="22"/>
  <c r="C98" i="22"/>
  <c r="C96" i="22"/>
  <c r="C95" i="22"/>
  <c r="C86" i="22"/>
  <c r="C85" i="22"/>
  <c r="C84" i="22"/>
  <c r="C83" i="22"/>
  <c r="C81" i="22"/>
  <c r="C80" i="22"/>
  <c r="C76" i="22"/>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J30" i="22"/>
  <c r="J29" i="22"/>
  <c r="J19" i="22"/>
  <c r="J18" i="22"/>
  <c r="J17" i="22"/>
  <c r="J16" i="22"/>
  <c r="J14" i="22"/>
  <c r="J13" i="22"/>
  <c r="J9" i="22"/>
  <c r="J7" i="22"/>
  <c r="J6" i="22"/>
  <c r="J85" i="4"/>
  <c r="J84" i="4"/>
  <c r="J83" i="4"/>
  <c r="J82" i="4"/>
  <c r="J80" i="4"/>
  <c r="J79" i="4"/>
  <c r="J75" i="4"/>
  <c r="J73" i="4"/>
  <c r="J72" i="4"/>
  <c r="X65" i="22" l="1"/>
  <c r="X66" i="22" s="1"/>
  <c r="X153" i="22"/>
  <c r="X154" i="22" s="1"/>
  <c r="Q20" i="22"/>
  <c r="Q21" i="22" s="1"/>
  <c r="Q65" i="22"/>
  <c r="Q66" i="22" s="1"/>
  <c r="Q153" i="22"/>
  <c r="Q154" i="22" s="1"/>
  <c r="J109" i="22"/>
  <c r="J110" i="22" s="1"/>
  <c r="J131" i="22"/>
  <c r="J132" i="22" s="1"/>
  <c r="X20" i="22"/>
  <c r="X21" i="22" s="1"/>
  <c r="X43" i="22"/>
  <c r="X44" i="22" s="1"/>
  <c r="X87" i="22"/>
  <c r="X88" i="22" s="1"/>
  <c r="X109" i="22"/>
  <c r="X110" i="22" s="1"/>
  <c r="X131" i="22"/>
  <c r="X132" i="22" s="1"/>
  <c r="J87" i="22"/>
  <c r="J88" i="22" s="1"/>
  <c r="J153" i="22"/>
  <c r="J154" i="22" s="1"/>
  <c r="Q43" i="22"/>
  <c r="Q44" i="22" s="1"/>
  <c r="Q87" i="22"/>
  <c r="Q88" i="22" s="1"/>
  <c r="Q109" i="22"/>
  <c r="Q110" i="22" s="1"/>
  <c r="Q131" i="22"/>
  <c r="Q132" i="22" s="1"/>
  <c r="J65" i="22"/>
  <c r="J66" i="22" s="1"/>
  <c r="J43" i="22"/>
  <c r="J44" i="22" s="1"/>
  <c r="J20" i="22"/>
  <c r="J21" i="22" s="1"/>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Q73" i="4"/>
  <c r="Q72" i="4"/>
  <c r="Q63" i="4"/>
  <c r="Q62" i="4"/>
  <c r="Q61" i="4"/>
  <c r="Q60" i="4"/>
  <c r="Q58" i="4"/>
  <c r="Q57" i="4"/>
  <c r="Q53" i="4"/>
  <c r="Q51" i="4"/>
  <c r="Q50" i="4"/>
  <c r="Q41" i="4"/>
  <c r="Q40" i="4"/>
  <c r="Q39" i="4"/>
  <c r="Q38" i="4"/>
  <c r="Q36" i="4"/>
  <c r="Q35" i="4"/>
  <c r="Q31" i="4"/>
  <c r="Q29" i="4"/>
  <c r="Q28" i="4"/>
  <c r="Q19" i="4"/>
  <c r="Q18" i="4"/>
  <c r="Q17" i="4"/>
  <c r="Q16" i="4"/>
  <c r="Q14" i="4"/>
  <c r="Q13" i="4"/>
  <c r="Q9" i="4"/>
  <c r="Q7" i="4"/>
  <c r="Q6" i="4"/>
  <c r="J63" i="4"/>
  <c r="J62" i="4"/>
  <c r="J61" i="4"/>
  <c r="J60" i="4"/>
  <c r="J58" i="4"/>
  <c r="J57" i="4"/>
  <c r="J53" i="4"/>
  <c r="J51" i="4"/>
  <c r="J50" i="4"/>
  <c r="J41" i="4"/>
  <c r="J40" i="4"/>
  <c r="J39" i="4"/>
  <c r="J38" i="4"/>
  <c r="J36" i="4"/>
  <c r="J35" i="4"/>
  <c r="J31" i="4"/>
  <c r="J29" i="4"/>
  <c r="J28" i="4"/>
  <c r="J19" i="4"/>
  <c r="J18" i="4"/>
  <c r="J17" i="4"/>
  <c r="J16" i="4"/>
  <c r="J14" i="4"/>
  <c r="J13" i="4"/>
  <c r="J9" i="4"/>
  <c r="J7" i="4"/>
  <c r="J6" i="4"/>
  <c r="C85" i="4"/>
  <c r="C84" i="4"/>
  <c r="C83" i="4"/>
  <c r="C82" i="4"/>
  <c r="C80" i="4"/>
  <c r="C79" i="4"/>
  <c r="C75" i="4"/>
  <c r="C73" i="4"/>
  <c r="C72" i="4"/>
  <c r="C63" i="4"/>
  <c r="C62" i="4"/>
  <c r="C61" i="4"/>
  <c r="C60" i="4"/>
  <c r="C58" i="4"/>
  <c r="C57" i="4"/>
  <c r="C53" i="4"/>
  <c r="C51" i="4"/>
  <c r="C50" i="4"/>
  <c r="C41" i="4"/>
  <c r="C40" i="4"/>
  <c r="C39" i="4"/>
  <c r="C38" i="4"/>
  <c r="C36" i="4"/>
  <c r="C35" i="4"/>
  <c r="C31" i="4"/>
  <c r="C29" i="4"/>
  <c r="C28" i="4"/>
  <c r="C19" i="4" l="1"/>
  <c r="C18" i="4"/>
  <c r="C17" i="4"/>
  <c r="C16" i="4"/>
  <c r="C14" i="4"/>
  <c r="C13" i="4"/>
  <c r="C9" i="4"/>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G17" i="12"/>
  <c r="E17" i="11"/>
  <c r="E17" i="10"/>
  <c r="E17" i="9"/>
  <c r="E15" i="10"/>
  <c r="E14" i="11"/>
  <c r="E14" i="10"/>
  <c r="E14" i="9"/>
  <c r="E13" i="11"/>
  <c r="E13" i="10"/>
  <c r="E13" i="9"/>
  <c r="E16" i="11"/>
  <c r="E16" i="10"/>
  <c r="E16" i="9"/>
  <c r="E12" i="11"/>
  <c r="E12" i="10"/>
  <c r="E11" i="10"/>
  <c r="G9" i="10"/>
  <c r="E9" i="11"/>
  <c r="E9" i="9"/>
  <c r="E8" i="11"/>
  <c r="E8" i="10"/>
  <c r="E8" i="9"/>
  <c r="C8" i="10"/>
  <c r="E7" i="10"/>
  <c r="E7" i="9"/>
  <c r="E5" i="11"/>
  <c r="E5" i="9"/>
  <c r="J4" i="2"/>
  <c r="H4" i="2"/>
  <c r="F4" i="2"/>
  <c r="D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E15" i="12"/>
  <c r="E5" i="12"/>
  <c r="C43" i="22"/>
  <c r="D41" i="22" s="1"/>
  <c r="E41" i="22" s="1"/>
  <c r="E16" i="12"/>
  <c r="G5" i="10"/>
  <c r="X86" i="4"/>
  <c r="Y75" i="4" s="1"/>
  <c r="G15" i="11"/>
  <c r="G7" i="10"/>
  <c r="C153" i="22"/>
  <c r="C154" i="22" s="1"/>
  <c r="E11" i="12"/>
  <c r="C7" i="12"/>
  <c r="X20" i="4"/>
  <c r="Y17" i="4" s="1"/>
  <c r="Z17" i="4" s="1"/>
  <c r="C17" i="9"/>
  <c r="J42" i="4"/>
  <c r="K39" i="4" s="1"/>
  <c r="L39" i="4" s="1"/>
  <c r="Y9" i="22"/>
  <c r="C5" i="12"/>
  <c r="X42" i="4"/>
  <c r="Y41" i="4" s="1"/>
  <c r="Z41" i="4" s="1"/>
  <c r="C65" i="22"/>
  <c r="D61" i="22" s="1"/>
  <c r="E61" i="22" s="1"/>
  <c r="C15" i="11"/>
  <c r="G5" i="11"/>
  <c r="C5" i="11"/>
  <c r="R117" i="22"/>
  <c r="R62" i="22"/>
  <c r="S62" i="22" s="1"/>
  <c r="R40" i="22"/>
  <c r="S40" i="22" s="1"/>
  <c r="C7" i="11"/>
  <c r="Q64" i="4"/>
  <c r="R57" i="4" s="1"/>
  <c r="C5" i="10"/>
  <c r="G17" i="10"/>
  <c r="K147" i="22"/>
  <c r="E7" i="12"/>
  <c r="Q20" i="4"/>
  <c r="R6" i="4" s="1"/>
  <c r="G13" i="9"/>
  <c r="J20" i="4"/>
  <c r="K14" i="4" s="1"/>
  <c r="G5" i="12"/>
  <c r="G16" i="11"/>
  <c r="G16" i="9"/>
  <c r="E8" i="12"/>
  <c r="X64" i="4"/>
  <c r="G11" i="11"/>
  <c r="E14" i="12"/>
  <c r="G14" i="11"/>
  <c r="R86" i="22"/>
  <c r="S86" i="22" s="1"/>
  <c r="E17" i="12"/>
  <c r="C8" i="11"/>
  <c r="J64" i="4"/>
  <c r="G8" i="10"/>
  <c r="C86" i="4"/>
  <c r="C9" i="9"/>
  <c r="C12" i="10"/>
  <c r="K41" i="22"/>
  <c r="L41" i="22" s="1"/>
  <c r="G12" i="10"/>
  <c r="C16" i="10"/>
  <c r="C17" i="11"/>
  <c r="R139" i="22"/>
  <c r="G7" i="11"/>
  <c r="G8" i="9"/>
  <c r="C64" i="4"/>
  <c r="D60" i="4" s="1"/>
  <c r="E60" i="4" s="1"/>
  <c r="G9" i="11"/>
  <c r="Q86" i="4"/>
  <c r="R82" i="4" s="1"/>
  <c r="S82" i="4" s="1"/>
  <c r="E11" i="11"/>
  <c r="R17" i="22"/>
  <c r="S17" i="22" s="1"/>
  <c r="E12" i="12"/>
  <c r="C87" i="22"/>
  <c r="D74" i="22" s="1"/>
  <c r="C15" i="10"/>
  <c r="E9" i="10"/>
  <c r="J86" i="4"/>
  <c r="K75" i="4" s="1"/>
  <c r="L75" i="4" s="1"/>
  <c r="G13" i="10"/>
  <c r="E7" i="11"/>
  <c r="Q42" i="4"/>
  <c r="R36" i="4" s="1"/>
  <c r="E9" i="12"/>
  <c r="C14" i="10"/>
  <c r="K73" i="22"/>
  <c r="G15" i="9"/>
  <c r="G15" i="12"/>
  <c r="Y106" i="22"/>
  <c r="Z106" i="22" s="1"/>
  <c r="G7" i="9"/>
  <c r="E13" i="12"/>
  <c r="Y55" i="22"/>
  <c r="E15" i="11"/>
  <c r="R98" i="22"/>
  <c r="S98" i="22" s="1"/>
  <c r="C42" i="4"/>
  <c r="D35" i="4" s="1"/>
  <c r="C7" i="9"/>
  <c r="C20" i="22"/>
  <c r="C11" i="9"/>
  <c r="E11" i="9"/>
  <c r="K62" i="22"/>
  <c r="L62" i="22" s="1"/>
  <c r="C5" i="9"/>
  <c r="C20" i="4"/>
  <c r="E5" i="10"/>
  <c r="C11" i="10"/>
  <c r="K6" i="22"/>
  <c r="C131" i="22"/>
  <c r="C16" i="9"/>
  <c r="E15" i="9"/>
  <c r="C109" i="22"/>
  <c r="D102" i="22" s="1"/>
  <c r="Y140" i="22" l="1"/>
  <c r="Y151" i="22"/>
  <c r="Z151" i="22" s="1"/>
  <c r="Y143" i="22"/>
  <c r="Y144" i="22"/>
  <c r="Y142" i="22"/>
  <c r="Y152" i="22"/>
  <c r="Z152" i="22" s="1"/>
  <c r="Y139" i="22"/>
  <c r="Y147" i="22"/>
  <c r="Y150" i="22"/>
  <c r="Z150" i="22" s="1"/>
  <c r="Y146" i="22"/>
  <c r="Y149" i="22"/>
  <c r="Z149" i="22" s="1"/>
  <c r="D36" i="22"/>
  <c r="D149" i="22"/>
  <c r="E149" i="22" s="1"/>
  <c r="Y16" i="4"/>
  <c r="Z16" i="4" s="1"/>
  <c r="Y120" i="22"/>
  <c r="Y125" i="22"/>
  <c r="Y124" i="22"/>
  <c r="Y128" i="22"/>
  <c r="Z128" i="22" s="1"/>
  <c r="Y122" i="22"/>
  <c r="Y127" i="22"/>
  <c r="Z127" i="22" s="1"/>
  <c r="Y130" i="22"/>
  <c r="Z130" i="22" s="1"/>
  <c r="Y117" i="22"/>
  <c r="Y121" i="22"/>
  <c r="Y118" i="22"/>
  <c r="Y129" i="22"/>
  <c r="Z129" i="22" s="1"/>
  <c r="Y73" i="4"/>
  <c r="Y79" i="4"/>
  <c r="Y83" i="4"/>
  <c r="Z83" i="4" s="1"/>
  <c r="Y72" i="4"/>
  <c r="AA9" i="22"/>
  <c r="Y84" i="4"/>
  <c r="Z84" i="4" s="1"/>
  <c r="D40" i="22"/>
  <c r="E40" i="22" s="1"/>
  <c r="K16" i="4"/>
  <c r="L16" i="4" s="1"/>
  <c r="D63" i="22"/>
  <c r="E63" i="22" s="1"/>
  <c r="Y19" i="22"/>
  <c r="Z19" i="22" s="1"/>
  <c r="Y13" i="22"/>
  <c r="K9" i="4"/>
  <c r="L9" i="4" s="1"/>
  <c r="Y10" i="4"/>
  <c r="D59" i="22"/>
  <c r="D42" i="22"/>
  <c r="E42" i="22" s="1"/>
  <c r="Y10" i="22"/>
  <c r="Y14" i="22"/>
  <c r="K19" i="4"/>
  <c r="L19" i="4" s="1"/>
  <c r="Y6" i="22"/>
  <c r="D39" i="22"/>
  <c r="E39" i="22" s="1"/>
  <c r="K35" i="4"/>
  <c r="D29" i="22"/>
  <c r="K13" i="4"/>
  <c r="L13" i="4" s="1"/>
  <c r="C44" i="22"/>
  <c r="F37" i="22" s="1"/>
  <c r="D151" i="22"/>
  <c r="E151" i="22" s="1"/>
  <c r="D152" i="22"/>
  <c r="E152" i="22" s="1"/>
  <c r="D147" i="22"/>
  <c r="D139" i="22"/>
  <c r="D140" i="22"/>
  <c r="D150" i="22"/>
  <c r="E150" i="22" s="1"/>
  <c r="D142" i="22"/>
  <c r="E142" i="22" s="1"/>
  <c r="K40" i="4"/>
  <c r="L40" i="4" s="1"/>
  <c r="D37" i="22"/>
  <c r="D30" i="22"/>
  <c r="D32" i="22"/>
  <c r="E32" i="22" s="1"/>
  <c r="Y7" i="4"/>
  <c r="Y13" i="4"/>
  <c r="Y77" i="4"/>
  <c r="Y85" i="4"/>
  <c r="Z85" i="4" s="1"/>
  <c r="Y80" i="4"/>
  <c r="Y9" i="4"/>
  <c r="Y6" i="4"/>
  <c r="X21" i="4"/>
  <c r="AA9" i="4" s="1"/>
  <c r="Y11" i="4"/>
  <c r="Y76" i="4"/>
  <c r="Y82" i="4"/>
  <c r="Z82" i="4" s="1"/>
  <c r="X87" i="4"/>
  <c r="AA77" i="4" s="1"/>
  <c r="Y19" i="4"/>
  <c r="Z19" i="4" s="1"/>
  <c r="Y18" i="4"/>
  <c r="Z18" i="4" s="1"/>
  <c r="D146" i="22"/>
  <c r="R41" i="22"/>
  <c r="S41" i="22" s="1"/>
  <c r="F140" i="22"/>
  <c r="F142" i="22"/>
  <c r="G142" i="22" s="1"/>
  <c r="K7" i="4"/>
  <c r="Y17" i="22"/>
  <c r="Z17" i="22" s="1"/>
  <c r="K18" i="4"/>
  <c r="L18" i="4" s="1"/>
  <c r="K17" i="4"/>
  <c r="L17" i="4" s="1"/>
  <c r="K6" i="4"/>
  <c r="R62" i="4"/>
  <c r="S62" i="4" s="1"/>
  <c r="D62" i="22"/>
  <c r="E62" i="22" s="1"/>
  <c r="J21" i="4"/>
  <c r="M7" i="4" s="1"/>
  <c r="R53" i="4"/>
  <c r="S53" i="4" s="1"/>
  <c r="Y35" i="4"/>
  <c r="Y40" i="4"/>
  <c r="Z40" i="4" s="1"/>
  <c r="Y33" i="4"/>
  <c r="X43" i="4"/>
  <c r="Y36" i="4"/>
  <c r="Y32" i="4"/>
  <c r="Y31" i="4"/>
  <c r="Y38" i="4"/>
  <c r="Z38" i="4" s="1"/>
  <c r="D58" i="4"/>
  <c r="R58" i="4"/>
  <c r="S57" i="4" s="1"/>
  <c r="R61" i="4"/>
  <c r="S61" i="4" s="1"/>
  <c r="J43" i="4"/>
  <c r="M29" i="4" s="1"/>
  <c r="R51" i="22"/>
  <c r="C66" i="22"/>
  <c r="D58" i="22"/>
  <c r="D52" i="22"/>
  <c r="D51" i="22"/>
  <c r="D64" i="22"/>
  <c r="E64" i="22" s="1"/>
  <c r="D54" i="22"/>
  <c r="E54" i="22" s="1"/>
  <c r="Y28" i="4"/>
  <c r="R50" i="4"/>
  <c r="Q65" i="4"/>
  <c r="T57" i="4" s="1"/>
  <c r="R60" i="4"/>
  <c r="S60" i="4" s="1"/>
  <c r="Y29" i="4"/>
  <c r="K152" i="22"/>
  <c r="L152" i="22" s="1"/>
  <c r="Y18" i="22"/>
  <c r="Z18" i="22" s="1"/>
  <c r="Y11" i="22"/>
  <c r="Y16" i="22"/>
  <c r="Z16" i="22" s="1"/>
  <c r="Y14" i="4"/>
  <c r="F139" i="22"/>
  <c r="F147" i="22"/>
  <c r="F146" i="22"/>
  <c r="K38" i="4"/>
  <c r="L38" i="4" s="1"/>
  <c r="K31" i="4"/>
  <c r="L31" i="4" s="1"/>
  <c r="K36" i="4"/>
  <c r="K29" i="4"/>
  <c r="K28" i="4"/>
  <c r="R51" i="4"/>
  <c r="R63" i="4"/>
  <c r="S63" i="4" s="1"/>
  <c r="Y39" i="4"/>
  <c r="Z39" i="4" s="1"/>
  <c r="K41" i="4"/>
  <c r="L41" i="4" s="1"/>
  <c r="Y7" i="22"/>
  <c r="Q21" i="4"/>
  <c r="T13" i="4" s="1"/>
  <c r="R36" i="22"/>
  <c r="R129" i="22"/>
  <c r="S129" i="22" s="1"/>
  <c r="R84" i="22"/>
  <c r="S84" i="22" s="1"/>
  <c r="T118" i="22"/>
  <c r="R125" i="22"/>
  <c r="R128" i="22"/>
  <c r="S128" i="22" s="1"/>
  <c r="R63" i="22"/>
  <c r="S63" i="22" s="1"/>
  <c r="R64" i="22"/>
  <c r="S64" i="22" s="1"/>
  <c r="R124" i="22"/>
  <c r="R118" i="22"/>
  <c r="S117" i="22" s="1"/>
  <c r="R120" i="22"/>
  <c r="S120" i="22" s="1"/>
  <c r="R130" i="22"/>
  <c r="S130" i="22" s="1"/>
  <c r="R127" i="22"/>
  <c r="S127" i="22" s="1"/>
  <c r="R37" i="22"/>
  <c r="R32" i="22"/>
  <c r="S32" i="22" s="1"/>
  <c r="R29" i="22"/>
  <c r="R54" i="22"/>
  <c r="S54" i="22" s="1"/>
  <c r="R52" i="22"/>
  <c r="R30" i="22"/>
  <c r="R42" i="22"/>
  <c r="S42" i="22" s="1"/>
  <c r="R58" i="22"/>
  <c r="R59" i="22"/>
  <c r="R61" i="22"/>
  <c r="S61" i="22" s="1"/>
  <c r="R39" i="22"/>
  <c r="S39" i="22" s="1"/>
  <c r="T32" i="22"/>
  <c r="U32" i="22" s="1"/>
  <c r="F12" i="11" s="1"/>
  <c r="R83" i="22"/>
  <c r="S83" i="22" s="1"/>
  <c r="R140" i="22"/>
  <c r="S139" i="22" s="1"/>
  <c r="R13" i="4"/>
  <c r="R31" i="4"/>
  <c r="S31" i="4" s="1"/>
  <c r="D62" i="4"/>
  <c r="E62" i="4" s="1"/>
  <c r="R85" i="22"/>
  <c r="S85" i="22" s="1"/>
  <c r="R16" i="4"/>
  <c r="S16" i="4" s="1"/>
  <c r="R17" i="4"/>
  <c r="S17" i="4" s="1"/>
  <c r="R18" i="4"/>
  <c r="S18" i="4" s="1"/>
  <c r="R9" i="4"/>
  <c r="S9" i="4" s="1"/>
  <c r="R14" i="4"/>
  <c r="R7" i="4"/>
  <c r="S6" i="4" s="1"/>
  <c r="K150" i="22"/>
  <c r="L150" i="22" s="1"/>
  <c r="R19" i="4"/>
  <c r="S19" i="4" s="1"/>
  <c r="R19" i="22"/>
  <c r="S19" i="22" s="1"/>
  <c r="R83" i="4"/>
  <c r="S83" i="4" s="1"/>
  <c r="K40" i="22"/>
  <c r="L40" i="22" s="1"/>
  <c r="R81" i="22"/>
  <c r="K146" i="22"/>
  <c r="L146" i="22" s="1"/>
  <c r="K151" i="22"/>
  <c r="L151" i="22" s="1"/>
  <c r="R9" i="22"/>
  <c r="S9" i="22" s="1"/>
  <c r="K140" i="22"/>
  <c r="K139" i="22"/>
  <c r="K142" i="22"/>
  <c r="L142" i="22" s="1"/>
  <c r="K149" i="22"/>
  <c r="L149" i="22" s="1"/>
  <c r="D130" i="22"/>
  <c r="E130" i="22" s="1"/>
  <c r="D117" i="22"/>
  <c r="D125" i="22"/>
  <c r="D128" i="22"/>
  <c r="E128" i="22" s="1"/>
  <c r="C132" i="22"/>
  <c r="D127" i="22"/>
  <c r="E127" i="22" s="1"/>
  <c r="D118" i="22"/>
  <c r="D129" i="22"/>
  <c r="E129" i="22" s="1"/>
  <c r="D120" i="22"/>
  <c r="E120" i="22" s="1"/>
  <c r="D124" i="22"/>
  <c r="D6" i="22"/>
  <c r="D13" i="22"/>
  <c r="D17" i="22"/>
  <c r="E17" i="22" s="1"/>
  <c r="C21" i="22"/>
  <c r="D18" i="22"/>
  <c r="E18" i="22" s="1"/>
  <c r="D14" i="22"/>
  <c r="D19" i="22"/>
  <c r="E19" i="22" s="1"/>
  <c r="D16" i="22"/>
  <c r="E16" i="22" s="1"/>
  <c r="Y105" i="22"/>
  <c r="Z105" i="22" s="1"/>
  <c r="K106" i="22"/>
  <c r="L106" i="22" s="1"/>
  <c r="K103" i="22"/>
  <c r="K107" i="22"/>
  <c r="L107" i="22" s="1"/>
  <c r="K98" i="22"/>
  <c r="L98" i="22" s="1"/>
  <c r="K95" i="22"/>
  <c r="K108" i="22"/>
  <c r="L108" i="22" s="1"/>
  <c r="K105" i="22"/>
  <c r="L105" i="22" s="1"/>
  <c r="K102" i="22"/>
  <c r="Y30" i="22"/>
  <c r="Y39" i="22"/>
  <c r="Z39" i="22" s="1"/>
  <c r="Y37" i="22"/>
  <c r="Y40" i="22"/>
  <c r="Z40" i="22" s="1"/>
  <c r="Y32" i="22"/>
  <c r="Y34" i="22"/>
  <c r="Y29" i="22"/>
  <c r="Y36" i="22"/>
  <c r="Y41" i="22"/>
  <c r="Z41" i="22" s="1"/>
  <c r="Y42" i="22"/>
  <c r="Z42" i="22" s="1"/>
  <c r="K125" i="22"/>
  <c r="K127" i="22"/>
  <c r="L127" i="22" s="1"/>
  <c r="K120" i="22"/>
  <c r="L120" i="22" s="1"/>
  <c r="K129" i="22"/>
  <c r="L129" i="22" s="1"/>
  <c r="K130" i="22"/>
  <c r="L130" i="22" s="1"/>
  <c r="K124" i="22"/>
  <c r="K128" i="22"/>
  <c r="L128" i="22" s="1"/>
  <c r="K118" i="22"/>
  <c r="K32" i="22"/>
  <c r="L32" i="22" s="1"/>
  <c r="K36" i="22"/>
  <c r="K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K39" i="22"/>
  <c r="L39" i="22" s="1"/>
  <c r="R14" i="22"/>
  <c r="D63" i="4"/>
  <c r="E63" i="4" s="1"/>
  <c r="Y60" i="4"/>
  <c r="Z60" i="4" s="1"/>
  <c r="Y57" i="4"/>
  <c r="Y63" i="4"/>
  <c r="Z63" i="4" s="1"/>
  <c r="Y55" i="4"/>
  <c r="Y50" i="4"/>
  <c r="Y62" i="4"/>
  <c r="Z62" i="4" s="1"/>
  <c r="Y51" i="4"/>
  <c r="Y61" i="4"/>
  <c r="Z61" i="4" s="1"/>
  <c r="Y58" i="4"/>
  <c r="X65" i="4"/>
  <c r="Y54" i="4"/>
  <c r="K51" i="22"/>
  <c r="K52" i="22"/>
  <c r="K54" i="22"/>
  <c r="L54" i="22" s="1"/>
  <c r="K58" i="22"/>
  <c r="K64" i="22"/>
  <c r="L64" i="22" s="1"/>
  <c r="Y95" i="22"/>
  <c r="Y100" i="22"/>
  <c r="Y98" i="22"/>
  <c r="Y108" i="22"/>
  <c r="Z108" i="22" s="1"/>
  <c r="Y99" i="22"/>
  <c r="Y96" i="22"/>
  <c r="Y102" i="22"/>
  <c r="Y103" i="22"/>
  <c r="Q43" i="4"/>
  <c r="R35" i="4"/>
  <c r="S35" i="4" s="1"/>
  <c r="R28" i="4"/>
  <c r="R29" i="4"/>
  <c r="K59" i="22"/>
  <c r="R151" i="22"/>
  <c r="S151" i="22" s="1"/>
  <c r="R152" i="22"/>
  <c r="S152" i="22" s="1"/>
  <c r="R146" i="22"/>
  <c r="R147" i="22"/>
  <c r="R142" i="22"/>
  <c r="S142" i="22" s="1"/>
  <c r="R150" i="22"/>
  <c r="S150" i="22" s="1"/>
  <c r="R149" i="22"/>
  <c r="S149" i="22" s="1"/>
  <c r="K117" i="22"/>
  <c r="D72" i="4"/>
  <c r="D61" i="4"/>
  <c r="E61" i="4" s="1"/>
  <c r="R39" i="4"/>
  <c r="S39" i="4" s="1"/>
  <c r="K61" i="22"/>
  <c r="L61" i="22" s="1"/>
  <c r="K17" i="22"/>
  <c r="L17" i="22" s="1"/>
  <c r="K19" i="22"/>
  <c r="L19" i="22" s="1"/>
  <c r="K9" i="22"/>
  <c r="L9" i="22" s="1"/>
  <c r="K14" i="22"/>
  <c r="K13" i="22"/>
  <c r="K18" i="22"/>
  <c r="L18" i="22" s="1"/>
  <c r="K16" i="22"/>
  <c r="L16" i="22" s="1"/>
  <c r="K7" i="22"/>
  <c r="L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K84" i="22"/>
  <c r="L84" i="22" s="1"/>
  <c r="K81" i="22"/>
  <c r="K76" i="22"/>
  <c r="L76" i="22" s="1"/>
  <c r="K83" i="22"/>
  <c r="L83" i="22" s="1"/>
  <c r="K80" i="22"/>
  <c r="K74" i="22"/>
  <c r="L73" i="22" s="1"/>
  <c r="K86" i="22"/>
  <c r="L86" i="22" s="1"/>
  <c r="K85" i="22"/>
  <c r="L85" i="22" s="1"/>
  <c r="R7" i="22"/>
  <c r="R13" i="22"/>
  <c r="R6" i="22"/>
  <c r="R72" i="4"/>
  <c r="Q87" i="4"/>
  <c r="R73" i="4"/>
  <c r="R75" i="4"/>
  <c r="S75" i="4" s="1"/>
  <c r="C65" i="4"/>
  <c r="D57" i="4"/>
  <c r="D53" i="4"/>
  <c r="E53" i="4" s="1"/>
  <c r="D51" i="4"/>
  <c r="D50" i="4"/>
  <c r="K29" i="22"/>
  <c r="Y74" i="22"/>
  <c r="Y80" i="22"/>
  <c r="Y77" i="22"/>
  <c r="Y73" i="22"/>
  <c r="Y84" i="22"/>
  <c r="Z84" i="22" s="1"/>
  <c r="Y85" i="22"/>
  <c r="Z85" i="22" s="1"/>
  <c r="Y86" i="22"/>
  <c r="Z86" i="22" s="1"/>
  <c r="Y83" i="22"/>
  <c r="Z83" i="22" s="1"/>
  <c r="Y76" i="22"/>
  <c r="Y81" i="22"/>
  <c r="Y78" i="22"/>
  <c r="K30" i="22"/>
  <c r="R84" i="4"/>
  <c r="S84" i="4" s="1"/>
  <c r="Y53" i="4"/>
  <c r="R41" i="4"/>
  <c r="S41" i="4" s="1"/>
  <c r="D105" i="22"/>
  <c r="E105" i="22" s="1"/>
  <c r="D103" i="22"/>
  <c r="E102" i="22" s="1"/>
  <c r="D108" i="22"/>
  <c r="E108" i="22" s="1"/>
  <c r="D107" i="22"/>
  <c r="E107" i="22" s="1"/>
  <c r="D96" i="22"/>
  <c r="C110" i="22"/>
  <c r="D106" i="22"/>
  <c r="E106" i="22" s="1"/>
  <c r="D95" i="22"/>
  <c r="D98" i="22"/>
  <c r="E98" i="22" s="1"/>
  <c r="D9" i="22"/>
  <c r="E9" i="22" s="1"/>
  <c r="D7" i="22"/>
  <c r="R108" i="22"/>
  <c r="S108" i="22" s="1"/>
  <c r="R102" i="22"/>
  <c r="R107" i="22"/>
  <c r="S107" i="22" s="1"/>
  <c r="R103" i="22"/>
  <c r="R106" i="22"/>
  <c r="S106" i="22" s="1"/>
  <c r="R96" i="22"/>
  <c r="R95" i="22"/>
  <c r="R105" i="22"/>
  <c r="S105" i="22" s="1"/>
  <c r="Y54" i="22"/>
  <c r="Y56" i="22"/>
  <c r="Y64" i="22"/>
  <c r="Z64" i="22" s="1"/>
  <c r="Y58" i="22"/>
  <c r="Y61" i="22"/>
  <c r="Z61" i="22" s="1"/>
  <c r="Y62" i="22"/>
  <c r="Z62" i="22" s="1"/>
  <c r="Y51" i="22"/>
  <c r="Y52" i="22"/>
  <c r="Y63" i="22"/>
  <c r="Z63" i="22" s="1"/>
  <c r="Y59" i="22"/>
  <c r="K63" i="22"/>
  <c r="L63" i="22" s="1"/>
  <c r="K73" i="4"/>
  <c r="K82" i="4"/>
  <c r="L82" i="4" s="1"/>
  <c r="J87" i="4"/>
  <c r="K80" i="4"/>
  <c r="K83" i="4"/>
  <c r="L83" i="4" s="1"/>
  <c r="K72" i="4"/>
  <c r="K79" i="4"/>
  <c r="K85" i="4"/>
  <c r="L85" i="4" s="1"/>
  <c r="K84" i="4"/>
  <c r="L84" i="4" s="1"/>
  <c r="K96" i="22"/>
  <c r="C88" i="22"/>
  <c r="D81" i="22"/>
  <c r="D80" i="22"/>
  <c r="D84" i="22"/>
  <c r="E84" i="22" s="1"/>
  <c r="D85" i="22"/>
  <c r="E85" i="22" s="1"/>
  <c r="D83" i="22"/>
  <c r="E83" i="22" s="1"/>
  <c r="D73" i="22"/>
  <c r="E73" i="22" s="1"/>
  <c r="D76" i="22"/>
  <c r="E76" i="22" s="1"/>
  <c r="D86" i="22"/>
  <c r="E86" i="22" s="1"/>
  <c r="Y33" i="22"/>
  <c r="R16" i="22"/>
  <c r="S16" i="22" s="1"/>
  <c r="R79" i="4"/>
  <c r="R40" i="4"/>
  <c r="S40" i="4" s="1"/>
  <c r="R85" i="4"/>
  <c r="S85" i="4" s="1"/>
  <c r="K57" i="4"/>
  <c r="Y107" i="22"/>
  <c r="Z107" i="22" s="1"/>
  <c r="R76" i="22"/>
  <c r="S76" i="22" s="1"/>
  <c r="R73" i="22"/>
  <c r="R74" i="22"/>
  <c r="R80" i="22"/>
  <c r="K42" i="22"/>
  <c r="L42" i="22" s="1"/>
  <c r="R18" i="22"/>
  <c r="S18" i="22" s="1"/>
  <c r="R80" i="4"/>
  <c r="R38" i="4"/>
  <c r="S38" i="4" s="1"/>
  <c r="Z142" i="22" l="1"/>
  <c r="Z79" i="4"/>
  <c r="AA143" i="22"/>
  <c r="AA144" i="22"/>
  <c r="AA147" i="22"/>
  <c r="AA140" i="22"/>
  <c r="AA146" i="22"/>
  <c r="AA139" i="22"/>
  <c r="AA142" i="22"/>
  <c r="Z6" i="22"/>
  <c r="Z35" i="4"/>
  <c r="L6" i="4"/>
  <c r="Z28" i="4"/>
  <c r="Z146" i="22"/>
  <c r="AA7" i="22"/>
  <c r="AA124" i="22"/>
  <c r="AA125" i="22"/>
  <c r="Z124" i="22"/>
  <c r="E36" i="22"/>
  <c r="Z117" i="22"/>
  <c r="Z139" i="22"/>
  <c r="AA13" i="4"/>
  <c r="AA121" i="22"/>
  <c r="AA120" i="22"/>
  <c r="AA117" i="22"/>
  <c r="AA79" i="4"/>
  <c r="AA6" i="22"/>
  <c r="AA122" i="22"/>
  <c r="AA118" i="22"/>
  <c r="M6" i="4"/>
  <c r="N6" i="4" s="1"/>
  <c r="BA7" i="5" s="1"/>
  <c r="AA11" i="4"/>
  <c r="Z72" i="4"/>
  <c r="Z120" i="22"/>
  <c r="S124" i="22"/>
  <c r="T14" i="4"/>
  <c r="U13" i="4" s="1"/>
  <c r="BB9" i="5" s="1"/>
  <c r="L117" i="22"/>
  <c r="Z9" i="22"/>
  <c r="T9" i="4"/>
  <c r="U9" i="4" s="1"/>
  <c r="F5" i="11" s="1"/>
  <c r="T6" i="4"/>
  <c r="T125" i="22"/>
  <c r="Z13" i="4"/>
  <c r="E146" i="22"/>
  <c r="T117" i="22"/>
  <c r="U117" i="22" s="1"/>
  <c r="Z6" i="4"/>
  <c r="Z13" i="22"/>
  <c r="AA13" i="22"/>
  <c r="AA10" i="22"/>
  <c r="L35" i="4"/>
  <c r="AA14" i="22"/>
  <c r="AA11" i="22"/>
  <c r="M28" i="4"/>
  <c r="N28" i="4" s="1"/>
  <c r="D7" i="10" s="1"/>
  <c r="T29" i="22"/>
  <c r="AA80" i="4"/>
  <c r="AA75" i="4"/>
  <c r="AA6" i="4"/>
  <c r="AA73" i="4"/>
  <c r="AA76" i="4"/>
  <c r="AA7" i="4"/>
  <c r="E58" i="22"/>
  <c r="AA72" i="4"/>
  <c r="AA14" i="4"/>
  <c r="E29" i="22"/>
  <c r="F36" i="22"/>
  <c r="G36" i="22" s="1"/>
  <c r="F29" i="22"/>
  <c r="E139" i="22"/>
  <c r="F32" i="22"/>
  <c r="G32" i="22" s="1"/>
  <c r="Z9" i="4"/>
  <c r="F30" i="22"/>
  <c r="S13" i="22"/>
  <c r="E124" i="22"/>
  <c r="L50" i="4"/>
  <c r="L124" i="22"/>
  <c r="M36" i="4"/>
  <c r="M31" i="4"/>
  <c r="N31" i="4" s="1"/>
  <c r="F7" i="10" s="1"/>
  <c r="E51" i="22"/>
  <c r="E57" i="4"/>
  <c r="Z75" i="4"/>
  <c r="L57" i="4"/>
  <c r="T7" i="4"/>
  <c r="AA10" i="4"/>
  <c r="T120" i="22"/>
  <c r="U120" i="22" s="1"/>
  <c r="F16" i="11" s="1"/>
  <c r="T124" i="22"/>
  <c r="M35" i="4"/>
  <c r="S50" i="4"/>
  <c r="G139" i="22"/>
  <c r="AZ103" i="7" s="1"/>
  <c r="Z31" i="4"/>
  <c r="S13" i="4"/>
  <c r="S51" i="22"/>
  <c r="T51" i="4"/>
  <c r="T36" i="22"/>
  <c r="M13" i="4"/>
  <c r="M9" i="4"/>
  <c r="N9" i="4" s="1"/>
  <c r="F5" i="10" s="1"/>
  <c r="M14" i="4"/>
  <c r="F17" i="9"/>
  <c r="AZ104" i="7"/>
  <c r="L102" i="22"/>
  <c r="G146" i="22"/>
  <c r="AZ105" i="7" s="1"/>
  <c r="E95" i="22"/>
  <c r="Z73" i="22"/>
  <c r="T50" i="4"/>
  <c r="T53" i="4"/>
  <c r="U53" i="4" s="1"/>
  <c r="F8" i="11" s="1"/>
  <c r="Z29" i="22"/>
  <c r="F58" i="22"/>
  <c r="F59" i="22"/>
  <c r="F51" i="22"/>
  <c r="F52" i="22"/>
  <c r="F54" i="22"/>
  <c r="G54" i="22" s="1"/>
  <c r="Z53" i="4"/>
  <c r="T58" i="4"/>
  <c r="U57" i="4" s="1"/>
  <c r="BB41" i="5" s="1"/>
  <c r="L139" i="22"/>
  <c r="L79" i="4"/>
  <c r="Z51" i="22"/>
  <c r="Z76" i="22"/>
  <c r="Z80" i="22"/>
  <c r="E50" i="4"/>
  <c r="L80" i="22"/>
  <c r="Z95" i="22"/>
  <c r="Z50" i="4"/>
  <c r="S36" i="22"/>
  <c r="L28" i="4"/>
  <c r="AA35" i="4"/>
  <c r="AA33" i="4"/>
  <c r="AA31" i="4"/>
  <c r="AA36" i="4"/>
  <c r="AA28" i="4"/>
  <c r="AA29" i="4"/>
  <c r="AA32" i="4"/>
  <c r="S80" i="22"/>
  <c r="S29" i="22"/>
  <c r="S73" i="22"/>
  <c r="T30" i="22"/>
  <c r="T37" i="22"/>
  <c r="BB24" i="7"/>
  <c r="S95" i="22"/>
  <c r="S58" i="22"/>
  <c r="T52" i="22"/>
  <c r="T58" i="22"/>
  <c r="T59" i="22"/>
  <c r="T54" i="22"/>
  <c r="U54" i="22" s="1"/>
  <c r="T51" i="22"/>
  <c r="S79" i="4"/>
  <c r="S72" i="4"/>
  <c r="L13" i="22"/>
  <c r="E72" i="4"/>
  <c r="Z102" i="22"/>
  <c r="Z98" i="22"/>
  <c r="L51" i="22"/>
  <c r="Z54" i="22"/>
  <c r="E28" i="4"/>
  <c r="Z36" i="22"/>
  <c r="M140" i="22"/>
  <c r="M142" i="22"/>
  <c r="N142" i="22" s="1"/>
  <c r="M147" i="22"/>
  <c r="M139" i="22"/>
  <c r="M146" i="22"/>
  <c r="S102" i="22"/>
  <c r="M14" i="22"/>
  <c r="M7" i="22"/>
  <c r="M13" i="22"/>
  <c r="M9" i="22"/>
  <c r="N9" i="22" s="1"/>
  <c r="M6" i="22"/>
  <c r="T147" i="22"/>
  <c r="T146" i="22"/>
  <c r="T142" i="22"/>
  <c r="U142" i="22" s="1"/>
  <c r="T139" i="22"/>
  <c r="T140" i="22"/>
  <c r="L58" i="22"/>
  <c r="E6" i="22"/>
  <c r="F76" i="22"/>
  <c r="G76" i="22" s="1"/>
  <c r="F80" i="22"/>
  <c r="F73" i="22"/>
  <c r="F81" i="22"/>
  <c r="F74" i="22"/>
  <c r="Z58" i="22"/>
  <c r="T96" i="22"/>
  <c r="T103" i="22"/>
  <c r="T95" i="22"/>
  <c r="T102" i="22"/>
  <c r="T98" i="22"/>
  <c r="U98" i="22" s="1"/>
  <c r="L29" i="22"/>
  <c r="T73" i="4"/>
  <c r="T72" i="4"/>
  <c r="T75" i="4"/>
  <c r="U75" i="4" s="1"/>
  <c r="T80" i="4"/>
  <c r="T79" i="4"/>
  <c r="T7" i="22"/>
  <c r="T6" i="22"/>
  <c r="T13" i="22"/>
  <c r="T14" i="22"/>
  <c r="T9" i="22"/>
  <c r="U9" i="22" s="1"/>
  <c r="F29" i="4"/>
  <c r="F31" i="4"/>
  <c r="G31" i="4" s="1"/>
  <c r="F36" i="4"/>
  <c r="F28" i="4"/>
  <c r="F35" i="4"/>
  <c r="E6" i="4"/>
  <c r="S146" i="22"/>
  <c r="T29" i="4"/>
  <c r="T35" i="4"/>
  <c r="T28" i="4"/>
  <c r="T36" i="4"/>
  <c r="T31" i="4"/>
  <c r="U31" i="4" s="1"/>
  <c r="AA99" i="22"/>
  <c r="AA100" i="22"/>
  <c r="AA98" i="22"/>
  <c r="AA102" i="22"/>
  <c r="AA96" i="22"/>
  <c r="AA95" i="22"/>
  <c r="AA103" i="22"/>
  <c r="E79" i="4"/>
  <c r="M32" i="22"/>
  <c r="N32" i="22" s="1"/>
  <c r="M36" i="22"/>
  <c r="M29" i="22"/>
  <c r="M30" i="22"/>
  <c r="M37" i="22"/>
  <c r="M124" i="22"/>
  <c r="M120" i="22"/>
  <c r="N120" i="22" s="1"/>
  <c r="M125" i="22"/>
  <c r="M118" i="22"/>
  <c r="M117" i="22"/>
  <c r="Z32" i="22"/>
  <c r="F13" i="22"/>
  <c r="F6" i="22"/>
  <c r="F7" i="22"/>
  <c r="F14" i="22"/>
  <c r="F9" i="22"/>
  <c r="G9" i="22" s="1"/>
  <c r="F103" i="22"/>
  <c r="F98" i="22"/>
  <c r="G98" i="22" s="1"/>
  <c r="F95" i="22"/>
  <c r="F96" i="22"/>
  <c r="F102" i="22"/>
  <c r="F57" i="4"/>
  <c r="F53" i="4"/>
  <c r="G53" i="4" s="1"/>
  <c r="F50" i="4"/>
  <c r="F51" i="4"/>
  <c r="F58" i="4"/>
  <c r="M74" i="22"/>
  <c r="M76" i="22"/>
  <c r="N76" i="22" s="1"/>
  <c r="M81" i="22"/>
  <c r="M80" i="22"/>
  <c r="M73" i="22"/>
  <c r="F14" i="4"/>
  <c r="F7" i="4"/>
  <c r="F9" i="4"/>
  <c r="G9" i="4" s="1"/>
  <c r="F13" i="4"/>
  <c r="F6" i="4"/>
  <c r="E13" i="4"/>
  <c r="F73" i="4"/>
  <c r="F79" i="4"/>
  <c r="F80" i="4"/>
  <c r="F75" i="4"/>
  <c r="G75" i="4" s="1"/>
  <c r="F72" i="4"/>
  <c r="L95" i="22"/>
  <c r="E117" i="22"/>
  <c r="M73" i="4"/>
  <c r="M80" i="4"/>
  <c r="M72" i="4"/>
  <c r="M75" i="4"/>
  <c r="N75" i="4" s="1"/>
  <c r="M79" i="4"/>
  <c r="T76" i="22"/>
  <c r="U76" i="22" s="1"/>
  <c r="T80" i="22"/>
  <c r="T74" i="22"/>
  <c r="T73" i="22"/>
  <c r="T81" i="22"/>
  <c r="E80" i="22"/>
  <c r="L72" i="4"/>
  <c r="AA54" i="22"/>
  <c r="AA52" i="22"/>
  <c r="AA58" i="22"/>
  <c r="AA56" i="22"/>
  <c r="AA51" i="22"/>
  <c r="AA59" i="22"/>
  <c r="AA55" i="22"/>
  <c r="AA81" i="22"/>
  <c r="AA76" i="22"/>
  <c r="AA77" i="22"/>
  <c r="AA74" i="22"/>
  <c r="AA80" i="22"/>
  <c r="AA73" i="22"/>
  <c r="AA78" i="22"/>
  <c r="S6" i="22"/>
  <c r="S28" i="4"/>
  <c r="M51" i="22"/>
  <c r="M52" i="22"/>
  <c r="M58" i="22"/>
  <c r="M54" i="22"/>
  <c r="N54" i="22" s="1"/>
  <c r="M59" i="22"/>
  <c r="AA50" i="4"/>
  <c r="AA58" i="4"/>
  <c r="AA57" i="4"/>
  <c r="AA55" i="4"/>
  <c r="AA54" i="4"/>
  <c r="AA51" i="4"/>
  <c r="AA53" i="4"/>
  <c r="Z57" i="4"/>
  <c r="M51" i="4"/>
  <c r="M58" i="4"/>
  <c r="M53" i="4"/>
  <c r="N53" i="4" s="1"/>
  <c r="M50" i="4"/>
  <c r="M57" i="4"/>
  <c r="L36" i="22"/>
  <c r="AA34" i="22"/>
  <c r="AA29" i="22"/>
  <c r="AA36" i="22"/>
  <c r="AA37" i="22"/>
  <c r="AA32" i="22"/>
  <c r="AA30" i="22"/>
  <c r="AA33" i="22"/>
  <c r="M102" i="22"/>
  <c r="M95" i="22"/>
  <c r="M103" i="22"/>
  <c r="M98" i="22"/>
  <c r="N98" i="22" s="1"/>
  <c r="M96" i="22"/>
  <c r="E13" i="22"/>
  <c r="F118" i="22"/>
  <c r="F120" i="22"/>
  <c r="G120" i="22" s="1"/>
  <c r="F117" i="22"/>
  <c r="F125" i="22"/>
  <c r="F124" i="22"/>
  <c r="AB79" i="4" l="1"/>
  <c r="H9" i="12" s="1"/>
  <c r="AB9" i="22"/>
  <c r="BC8" i="7" s="1"/>
  <c r="AB9" i="4"/>
  <c r="BC8" i="5" s="1"/>
  <c r="AB54" i="22"/>
  <c r="F13" i="12" s="1"/>
  <c r="AB75" i="4"/>
  <c r="BC56" i="5" s="1"/>
  <c r="AB120" i="22"/>
  <c r="F16" i="12" s="1"/>
  <c r="AB142" i="22"/>
  <c r="BC104" i="7" s="1"/>
  <c r="AB76" i="22"/>
  <c r="BC56" i="7" s="1"/>
  <c r="AB32" i="22"/>
  <c r="F12" i="12" s="1"/>
  <c r="AB53" i="4"/>
  <c r="BC40" i="5" s="1"/>
  <c r="AB98" i="22"/>
  <c r="BC72" i="7" s="1"/>
  <c r="AB31" i="4"/>
  <c r="BC24" i="5" s="1"/>
  <c r="AB146" i="22"/>
  <c r="H17" i="12" s="1"/>
  <c r="U51" i="22"/>
  <c r="D13" i="11" s="1"/>
  <c r="AB6" i="22"/>
  <c r="BC7" i="7" s="1"/>
  <c r="D17" i="9"/>
  <c r="G102" i="22"/>
  <c r="AZ73" i="7" s="1"/>
  <c r="AB124" i="22"/>
  <c r="H16" i="12" s="1"/>
  <c r="BA24" i="5"/>
  <c r="AB139" i="22"/>
  <c r="D17" i="12" s="1"/>
  <c r="N73" i="22"/>
  <c r="BA55" i="7" s="1"/>
  <c r="AB72" i="4"/>
  <c r="D9" i="12" s="1"/>
  <c r="AB117" i="22"/>
  <c r="BC87" i="7" s="1"/>
  <c r="G72" i="4"/>
  <c r="D9" i="9" s="1"/>
  <c r="AB13" i="4"/>
  <c r="BC9" i="5" s="1"/>
  <c r="AB6" i="4"/>
  <c r="D5" i="12" s="1"/>
  <c r="H17" i="9"/>
  <c r="U6" i="4"/>
  <c r="BB7" i="5" s="1"/>
  <c r="BB8" i="5"/>
  <c r="AB13" i="22"/>
  <c r="BC9" i="7" s="1"/>
  <c r="U29" i="22"/>
  <c r="BB23" i="7" s="1"/>
  <c r="U124" i="22"/>
  <c r="BB89" i="7" s="1"/>
  <c r="BB88" i="7"/>
  <c r="N13" i="4"/>
  <c r="BA9" i="5" s="1"/>
  <c r="U36" i="22"/>
  <c r="BB25" i="7" s="1"/>
  <c r="BA23" i="5"/>
  <c r="H12" i="9"/>
  <c r="AZ25" i="7"/>
  <c r="N35" i="4"/>
  <c r="H7" i="10" s="1"/>
  <c r="G29" i="22"/>
  <c r="AZ24" i="7"/>
  <c r="F12" i="9"/>
  <c r="BA8" i="5"/>
  <c r="G124" i="22"/>
  <c r="H16" i="9" s="1"/>
  <c r="N50" i="4"/>
  <c r="BA39" i="5" s="1"/>
  <c r="N51" i="22"/>
  <c r="D13" i="10" s="1"/>
  <c r="U50" i="4"/>
  <c r="D8" i="11" s="1"/>
  <c r="H5" i="11"/>
  <c r="BB40" i="5"/>
  <c r="AB80" i="22"/>
  <c r="BC57" i="7" s="1"/>
  <c r="AB28" i="4"/>
  <c r="BC23" i="5" s="1"/>
  <c r="G58" i="22"/>
  <c r="H13" i="9" s="1"/>
  <c r="AB51" i="22"/>
  <c r="BC39" i="7" s="1"/>
  <c r="N79" i="4"/>
  <c r="H9" i="10" s="1"/>
  <c r="G13" i="4"/>
  <c r="AZ9" i="5" s="1"/>
  <c r="N6" i="22"/>
  <c r="BA7" i="7" s="1"/>
  <c r="AB35" i="4"/>
  <c r="G51" i="22"/>
  <c r="AZ40" i="7"/>
  <c r="F13" i="9"/>
  <c r="D5" i="10"/>
  <c r="N146" i="22"/>
  <c r="BA105" i="7" s="1"/>
  <c r="AB58" i="22"/>
  <c r="H13" i="12" s="1"/>
  <c r="G95" i="22"/>
  <c r="AZ71" i="7" s="1"/>
  <c r="G13" i="22"/>
  <c r="H11" i="9" s="1"/>
  <c r="AB102" i="22"/>
  <c r="BC73" i="7" s="1"/>
  <c r="U6" i="22"/>
  <c r="D11" i="11" s="1"/>
  <c r="U58" i="22"/>
  <c r="H13" i="11" s="1"/>
  <c r="U139" i="22"/>
  <c r="BB103" i="7" s="1"/>
  <c r="U146" i="22"/>
  <c r="BB105" i="7" s="1"/>
  <c r="H8" i="11"/>
  <c r="F13" i="11"/>
  <c r="BB40" i="7"/>
  <c r="U80" i="22"/>
  <c r="H14" i="11" s="1"/>
  <c r="AB36" i="22"/>
  <c r="H12" i="12" s="1"/>
  <c r="N57" i="4"/>
  <c r="BA41" i="5" s="1"/>
  <c r="AB50" i="4"/>
  <c r="D8" i="12" s="1"/>
  <c r="N80" i="22"/>
  <c r="H14" i="10" s="1"/>
  <c r="G50" i="4"/>
  <c r="D8" i="9" s="1"/>
  <c r="G6" i="22"/>
  <c r="AZ7" i="7" s="1"/>
  <c r="U35" i="4"/>
  <c r="BB25" i="5" s="1"/>
  <c r="U13" i="22"/>
  <c r="BB9" i="7" s="1"/>
  <c r="N72" i="4"/>
  <c r="D9" i="10" s="1"/>
  <c r="G35" i="4"/>
  <c r="AZ25" i="5" s="1"/>
  <c r="G73" i="22"/>
  <c r="AZ55" i="7" s="1"/>
  <c r="BA104" i="7"/>
  <c r="F17" i="10"/>
  <c r="AB73" i="22"/>
  <c r="BC55" i="7" s="1"/>
  <c r="N95" i="22"/>
  <c r="BA71" i="7" s="1"/>
  <c r="AB57" i="4"/>
  <c r="H8" i="12" s="1"/>
  <c r="U72" i="4"/>
  <c r="BB55" i="5" s="1"/>
  <c r="N139" i="22"/>
  <c r="D16" i="11"/>
  <c r="BB87" i="7"/>
  <c r="BA72" i="7"/>
  <c r="F15" i="10"/>
  <c r="BA56" i="5"/>
  <c r="F9" i="10"/>
  <c r="F5" i="9"/>
  <c r="AZ8" i="5"/>
  <c r="BA24" i="7"/>
  <c r="F12" i="10"/>
  <c r="F7" i="9"/>
  <c r="AZ24" i="5"/>
  <c r="F17" i="11"/>
  <c r="BB104" i="7"/>
  <c r="AB29" i="22"/>
  <c r="G79" i="4"/>
  <c r="AZ40" i="5"/>
  <c r="F8" i="9"/>
  <c r="F11" i="9"/>
  <c r="AZ8" i="7"/>
  <c r="F7" i="11"/>
  <c r="BB24" i="5"/>
  <c r="BB56" i="5"/>
  <c r="F9" i="11"/>
  <c r="BB72" i="7"/>
  <c r="F15" i="11"/>
  <c r="BA40" i="5"/>
  <c r="F8" i="10"/>
  <c r="BA40" i="7"/>
  <c r="F13" i="10"/>
  <c r="BB56" i="7"/>
  <c r="F14" i="11"/>
  <c r="G6" i="4"/>
  <c r="F14" i="10"/>
  <c r="BA56" i="7"/>
  <c r="G57" i="4"/>
  <c r="F15" i="9"/>
  <c r="AZ72" i="7"/>
  <c r="F16" i="10"/>
  <c r="BA88" i="7"/>
  <c r="N29" i="22"/>
  <c r="G28" i="4"/>
  <c r="BB8" i="7"/>
  <c r="F11" i="11"/>
  <c r="U102" i="22"/>
  <c r="G80" i="22"/>
  <c r="F11" i="10"/>
  <c r="BA8" i="7"/>
  <c r="AZ88" i="7"/>
  <c r="F16" i="9"/>
  <c r="G117" i="22"/>
  <c r="N102" i="22"/>
  <c r="N58" i="22"/>
  <c r="U73" i="22"/>
  <c r="AZ56" i="5"/>
  <c r="F9" i="9"/>
  <c r="N117" i="22"/>
  <c r="N124" i="22"/>
  <c r="N36" i="22"/>
  <c r="AB95" i="22"/>
  <c r="U28" i="4"/>
  <c r="U79" i="4"/>
  <c r="U95" i="22"/>
  <c r="F14" i="9"/>
  <c r="AZ56" i="7"/>
  <c r="N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<sst xmlns="http://schemas.openxmlformats.org/spreadsheetml/2006/main" count="2902" uniqueCount="631">
  <si>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</si>
  <si>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</si>
  <si>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</si>
  <si>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</si>
  <si>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</si>
  <si>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</si>
  <si>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</si>
  <si>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</si>
  <si>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</si>
  <si>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</si>
  <si>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</si>
  <si>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</si>
  <si>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</si>
  <si>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</si>
  <si>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</si>
  <si>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</si>
  <si>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</si>
  <si>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</si>
  <si>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</si>
  <si>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</si>
  <si>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</si>
  <si>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</si>
  <si>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</si>
  <si>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</si>
  <si>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</si>
  <si>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</si>
  <si>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</si>
  <si>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</si>
  <si>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</si>
  <si>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</si>
  <si>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</si>
  <si>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</si>
  <si>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</si>
  <si>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</si>
  <si>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</si>
  <si>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</si>
  <si>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</si>
  <si>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</si>
  <si>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</si>
  <si>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</si>
  <si>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</si>
  <si>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</si>
  <si>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</si>
  <si>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</si>
  <si>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</si>
  <si>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</si>
  <si>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</si>
  <si>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</si>
  <si>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</si>
  <si>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</si>
  <si>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</si>
  <si>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</si>
  <si>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</si>
  <si>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</si>
  <si>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</si>
  <si>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</si>
  <si>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</si>
  <si>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</si>
  <si>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</si>
  <si>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</si>
  <si>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</si>
  <si>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</si>
  <si>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</si>
  <si>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</si>
  <si>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</si>
  <si>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</si>
  <si>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</si>
  <si>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</si>
  <si>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</si>
  <si>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</si>
  <si>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</si>
  <si>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</si>
  <si>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</si>
  <si>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</si>
  <si>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</si>
  <si>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</si>
  <si>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</si>
  <si>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</si>
  <si>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</si>
  <si>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</si>
  <si>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</si>
  <si>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</si>
  <si>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</si>
  <si>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</si>
  <si>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</si>
  <si>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</si>
  <si>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</si>
  <si>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</si>
  <si>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</si>
  <si>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</si>
  <si>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</si>
  <si>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</si>
  <si>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</si>
  <si>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</si>
  <si>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</si>
  <si>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</si>
  <si>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</si>
  <si>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</si>
  <si>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</si>
  <si>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</si>
  <si>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</si>
  <si>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</si>
  <si>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</si>
  <si>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</si>
  <si>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</si>
  <si>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</si>
  <si>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</si>
  <si>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</si>
  <si>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</si>
  <si>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</si>
  <si>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</si>
  <si>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</si>
  <si>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</si>
  <si>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</si>
  <si>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</si>
  <si>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</si>
  <si>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</si>
  <si>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</si>
  <si>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</si>
  <si>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</si>
  <si>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</si>
  <si>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</si>
  <si>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</si>
  <si>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</si>
  <si>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</si>
  <si>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</si>
  <si>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</si>
  <si>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</si>
  <si>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</si>
  <si>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</si>
  <si>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</si>
  <si>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</si>
  <si>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</si>
  <si>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</si>
  <si>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</si>
  <si>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</si>
  <si>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</si>
  <si>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</si>
  <si>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</si>
  <si>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</si>
  <si>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</si>
  <si>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</si>
  <si>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</si>
  <si>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</si>
  <si>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</si>
  <si>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</si>
  <si>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</si>
  <si>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</si>
  <si>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</si>
  <si>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</si>
  <si>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</si>
  <si>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</si>
  <si>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</si>
  <si>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</si>
  <si>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</si>
  <si>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</si>
  <si>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</si>
  <si>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</si>
  <si>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</si>
  <si>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</si>
  <si>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</si>
  <si>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</si>
  <si>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</si>
  <si>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</si>
  <si>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</si>
  <si>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</si>
  <si>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</si>
  <si>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</si>
  <si>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</si>
  <si>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</si>
  <si>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</si>
  <si>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</si>
  <si>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</si>
  <si>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</si>
  <si>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</si>
  <si>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</si>
  <si>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</si>
  <si>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</si>
  <si>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</si>
  <si>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</si>
  <si>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</si>
  <si>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</si>
  <si>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</si>
  <si>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</si>
  <si>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</si>
  <si>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</si>
  <si>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</si>
  <si>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</si>
  <si>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</si>
  <si>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</si>
  <si>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</si>
  <si>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</si>
  <si>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</si>
  <si>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</si>
  <si>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</si>
  <si>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</si>
  <si>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</si>
  <si>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</si>
  <si>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</si>
  <si>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</si>
  <si>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</si>
  <si>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</si>
  <si>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</si>
  <si>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</si>
  <si>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</si>
  <si>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</si>
  <si>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</si>
  <si>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</si>
  <si>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</si>
  <si>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</si>
  <si>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</si>
  <si>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</si>
  <si>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</si>
  <si>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</si>
  <si>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</si>
  <si>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</si>
  <si>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</si>
  <si>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</si>
  <si>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</si>
  <si>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</si>
  <si>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</si>
  <si>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</si>
  <si>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</si>
  <si>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</si>
  <si>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</si>
  <si>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</si>
  <si>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</si>
  <si>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</si>
  <si>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</si>
  <si>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</si>
  <si>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</si>
  <si>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</si>
  <si>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</si>
  <si>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</si>
  <si>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</si>
  <si>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</si>
  <si>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</si>
  <si>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</si>
  <si>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</si>
  <si>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</si>
  <si>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</si>
  <si>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</si>
  <si>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</si>
  <si>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</si>
  <si>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</si>
  <si>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</si>
  <si>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</si>
  <si>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</si>
  <si>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</si>
  <si>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</si>
  <si>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</si>
  <si>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</si>
  <si>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</si>
  <si>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</si>
  <si>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</si>
  <si>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</si>
  <si>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</si>
  <si>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</si>
  <si>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</si>
  <si>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</si>
  <si>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</si>
  <si>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</si>
  <si>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</si>
  <si>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</si>
  <si>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</si>
  <si>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</si>
  <si>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</si>
  <si>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</si>
  <si>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</si>
  <si>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</si>
  <si>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</si>
  <si>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</si>
  <si>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</si>
  <si>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</si>
  <si>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</si>
  <si>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</si>
  <si>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</si>
  <si>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</si>
  <si>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</si>
  <si>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</si>
  <si>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</si>
  <si>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</si>
  <si>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</si>
  <si>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</si>
  <si>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</si>
  <si>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</si>
  <si>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</si>
  <si>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</si>
  <si>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</si>
  <si>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</si>
  <si>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</si>
  <si>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</si>
  <si>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</si>
  <si>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</si>
  <si>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</si>
  <si>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</si>
  <si>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</si>
  <si>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</si>
  <si>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</si>
  <si>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</si>
  <si>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</si>
  <si>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</si>
  <si>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</si>
  <si>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</si>
  <si>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</si>
  <si>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</si>
  <si>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</si>
  <si>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</si>
  <si>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</si>
  <si>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</si>
  <si>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</si>
  <si>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</si>
  <si>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</si>
  <si>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</si>
  <si>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</si>
  <si>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</si>
  <si>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</si>
  <si>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</si>
  <si>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</si>
  <si>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</si>
  <si>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</si>
  <si>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</si>
  <si>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</si>
  <si>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</si>
  <si>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</si>
  <si>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</si>
  <si>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</si>
  <si>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</si>
  <si>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</si>
  <si>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</si>
  <si>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</si>
  <si>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</si>
  <si>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</si>
  <si>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</si>
  <si>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</si>
  <si>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</si>
  <si>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</si>
  <si>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</si>
  <si>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Oct-18
Mar-19</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</si>
  <si>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</si>
  <si>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</si>
  <si>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</si>
  <si>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</si>
  <si>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</si>
  <si>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</si>
  <si>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</si>
  <si>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</si>
  <si>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</si>
  <si>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</si>
  <si>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</si>
  <si>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</si>
  <si>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</si>
  <si>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</si>
  <si>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</si>
  <si>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</si>
  <si>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</si>
  <si>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</si>
  <si>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</si>
  <si>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</si>
  <si>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</si>
  <si>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</si>
  <si>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</si>
  <si>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</si>
  <si>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</si>
  <si>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</si>
  <si>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</si>
  <si>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</si>
  <si>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</si>
  <si>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</si>
  <si>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</si>
  <si>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</si>
  <si>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</si>
  <si>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</si>
  <si>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</si>
  <si>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</si>
  <si>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</si>
  <si>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</si>
  <si>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</si>
  <si>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</si>
  <si>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</si>
  <si>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</si>
  <si>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</si>
  <si>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</si>
  <si>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</si>
  <si>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</si>
  <si>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</si>
  <si>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</si>
  <si>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</si>
  <si>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</si>
  <si>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</si>
  <si>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</si>
  <si>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</si>
  <si>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</si>
  <si>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</si>
  <si>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</si>
  <si>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</si>
  <si>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</si>
  <si>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</si>
  <si>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</si>
  <si>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</si>
  <si>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</si>
  <si>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</si>
  <si>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</si>
  <si>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</si>
  <si>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</si>
  <si>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</si>
  <si>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</si>
  <si>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</si>
  <si>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</si>
  <si>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</si>
  <si>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</si>
  <si>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</si>
  <si>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</si>
  <si>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</si>
  <si>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</si>
  <si>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</si>
  <si>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</si>
  <si>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</si>
  <si>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</si>
  <si>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</si>
  <si>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</si>
  <si>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</si>
  <si>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</si>
  <si>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</si>
  <si>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</si>
  <si>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</si>
  <si>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</si>
  <si>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</si>
  <si>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</si>
  <si>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</si>
  <si>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</si>
  <si>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</si>
  <si>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</si>
  <si>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</si>
  <si>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</si>
  <si>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</si>
  <si>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</si>
  <si>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</si>
  <si>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</si>
  <si>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</si>
  <si>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</si>
  <si>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</si>
  <si>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</si>
  <si>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</si>
  <si>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</si>
  <si>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</si>
  <si>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</si>
  <si>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</si>
  <si>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</si>
  <si>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</si>
  <si>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</si>
  <si>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</si>
  <si>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</si>
  <si>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</si>
  <si>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</si>
  <si>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</si>
  <si>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</si>
  <si>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</si>
  <si>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</si>
  <si>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</si>
  <si>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</si>
  <si>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</si>
  <si>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</si>
  <si>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</si>
  <si>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</si>
  <si>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</si>
  <si>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</si>
  <si>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</si>
  <si>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</si>
  <si>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</si>
  <si>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</si>
  <si>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</si>
  <si>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</si>
  <si>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</si>
  <si>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</si>
  <si>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</si>
  <si>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</si>
  <si>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</si>
  <si>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</si>
  <si>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</si>
  <si>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</si>
  <si>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</si>
  <si>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</si>
  <si>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</si>
  <si>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</si>
  <si>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</si>
  <si>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</si>
  <si>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</si>
  <si>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</si>
  <si>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</si>
  <si>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</si>
  <si>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</si>
  <si>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</si>
  <si>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</si>
  <si>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</si>
  <si>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</si>
  <si>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</si>
  <si>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</si>
  <si>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</si>
  <si>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</si>
  <si>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</si>
  <si>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</si>
  <si>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</si>
  <si>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</si>
  <si>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</si>
  <si>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</si>
  <si>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</si>
  <si>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</si>
  <si>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</si>
  <si>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</si>
  <si>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</si>
  <si>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</si>
  <si>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</si>
  <si>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</si>
  <si>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</si>
  <si>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</si>
  <si>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</si>
  <si>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</si>
  <si>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</si>
  <si>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</si>
  <si>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(a) Conduct a Marketing Campaign Aimed at Businesses (October 2018) and; (b) Produce an Annual Report on Activity 
(March 2019)</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</si>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</sst>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0">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5" fillId="0" borderId="0" applyFont="0" applyFill="0" applyBorder="0" applyAlignment="0" applyProtection="0"/>
  </cellStyleXfs>
  <cellXfs count="495">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8" fillId="7" borderId="8"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3"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8"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39"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2"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1"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5" fillId="7" borderId="0" xfId="0" applyFont="1" applyFill="1" applyAlignment="1">
      <alignment vertical="center"/>
    </xf>
    <xf numFmtId="0" fontId="45" fillId="0" borderId="0" xfId="0" applyFont="1" applyAlignment="1">
      <alignment vertical="center"/>
    </xf>
    <xf numFmtId="0" fontId="44"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4"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44" fillId="7" borderId="17" xfId="0" applyFont="1" applyFill="1" applyBorder="1" applyAlignment="1">
      <alignment horizontal="center" vertical="center" wrapText="1"/>
    </xf>
    <xf numFmtId="0" fontId="44" fillId="7" borderId="22" xfId="0" applyFont="1" applyFill="1" applyBorder="1" applyAlignment="1">
      <alignment horizontal="center" vertical="center" wrapText="1"/>
    </xf>
    <xf numFmtId="10" fontId="44" fillId="7" borderId="21" xfId="0" applyNumberFormat="1" applyFont="1" applyFill="1" applyBorder="1" applyAlignment="1">
      <alignment horizontal="center" vertical="center" wrapText="1"/>
    </xf>
    <xf numFmtId="0" fontId="44" fillId="7" borderId="20" xfId="0" applyFont="1" applyFill="1" applyBorder="1" applyAlignment="1">
      <alignment horizontal="center" vertical="center" wrapText="1"/>
    </xf>
    <xf numFmtId="10" fontId="44" fillId="7" borderId="20" xfId="0" applyNumberFormat="1" applyFont="1" applyFill="1" applyBorder="1" applyAlignment="1">
      <alignment horizontal="center" vertical="center" wrapText="1"/>
    </xf>
    <xf numFmtId="0" fontId="47" fillId="7" borderId="17"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20" xfId="0" applyFont="1" applyFill="1" applyBorder="1" applyAlignment="1">
      <alignment horizontal="center" vertical="center" wrapText="1"/>
    </xf>
    <xf numFmtId="1" fontId="47" fillId="7" borderId="15" xfId="0" applyNumberFormat="1" applyFont="1" applyFill="1" applyBorder="1" applyAlignment="1">
      <alignment horizontal="center" vertical="center" wrapText="1"/>
    </xf>
    <xf numFmtId="0" fontId="47" fillId="7" borderId="15" xfId="0" applyFont="1" applyFill="1" applyBorder="1" applyAlignment="1">
      <alignment horizontal="center" vertical="center" wrapText="1"/>
    </xf>
    <xf numFmtId="0" fontId="42"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3" xfId="0" applyNumberFormat="1"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2" fillId="7" borderId="0" xfId="0" applyFont="1" applyFill="1" applyBorder="1" applyAlignment="1" applyProtection="1">
      <alignment vertical="center" wrapText="1"/>
    </xf>
    <xf numFmtId="0" fontId="42"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9"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10" fontId="44" fillId="7" borderId="17" xfId="0" applyNumberFormat="1" applyFont="1" applyFill="1" applyBorder="1" applyAlignment="1">
      <alignment horizontal="center" vertical="center" wrapText="1"/>
    </xf>
    <xf numFmtId="10" fontId="44" fillId="2" borderId="0" xfId="0" applyNumberFormat="1" applyFont="1" applyFill="1" applyBorder="1" applyAlignment="1">
      <alignment vertical="center" wrapText="1"/>
    </xf>
    <xf numFmtId="10" fontId="44" fillId="2" borderId="12"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2" fillId="7" borderId="0" xfId="0" applyFont="1" applyFill="1" applyProtection="1"/>
    <xf numFmtId="0" fontId="52" fillId="0" borderId="0" xfId="0" applyFont="1" applyProtection="1"/>
    <xf numFmtId="0" fontId="51"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3" fillId="7" borderId="0" xfId="0" applyFont="1" applyFill="1" applyProtection="1"/>
    <xf numFmtId="0" fontId="54" fillId="7" borderId="0" xfId="0" applyFont="1" applyFill="1" applyAlignment="1" applyProtection="1">
      <alignment horizontal="center" vertical="center"/>
    </xf>
    <xf numFmtId="0" fontId="55" fillId="7" borderId="3" xfId="0" applyFont="1" applyFill="1" applyBorder="1" applyAlignment="1" applyProtection="1">
      <alignment horizontal="center" vertical="center"/>
    </xf>
    <xf numFmtId="0" fontId="51"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6" fillId="0" borderId="0" xfId="3" applyFont="1" applyFill="1" applyBorder="1" applyAlignment="1" applyProtection="1">
      <alignment horizontal="left"/>
    </xf>
    <xf numFmtId="0" fontId="57" fillId="7" borderId="0" xfId="0" applyFont="1" applyFill="1" applyProtection="1"/>
    <xf numFmtId="0" fontId="57"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52" fillId="0" borderId="0" xfId="0" applyFont="1" applyBorder="1" applyAlignment="1" applyProtection="1">
      <alignment wrapText="1"/>
    </xf>
    <xf numFmtId="0" fontId="1" fillId="16" borderId="11" xfId="0" applyFont="1" applyFill="1" applyBorder="1" applyAlignment="1" applyProtection="1">
      <alignment horizontal="left" vertical="center" wrapText="1"/>
    </xf>
    <xf numFmtId="0" fontId="19" fillId="4" borderId="1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3"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3" fillId="7" borderId="0" xfId="0" applyFont="1" applyFill="1" applyAlignment="1">
      <alignment horizontal="center" vertical="center"/>
    </xf>
    <xf numFmtId="0" fontId="34"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2"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3"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2" fillId="7" borderId="0" xfId="0" applyFont="1" applyFill="1" applyAlignment="1" applyProtection="1">
      <alignment horizontal="center" vertical="center" wrapText="1"/>
    </xf>
    <xf numFmtId="0" fontId="42" fillId="0" borderId="0" xfId="0" applyFont="1" applyAlignment="1" applyProtection="1">
      <alignment horizontal="center" vertical="center" wrapText="1"/>
    </xf>
    <xf numFmtId="0" fontId="55" fillId="0" borderId="3" xfId="0" applyFont="1" applyFill="1" applyBorder="1" applyAlignment="1" applyProtection="1">
      <alignment horizontal="center" vertical="center"/>
    </xf>
    <xf numFmtId="0" fontId="64" fillId="7" borderId="4"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3" xfId="0" applyFont="1" applyFill="1" applyBorder="1" applyAlignment="1">
      <alignment vertical="center" wrapText="1"/>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7" fillId="7" borderId="0" xfId="0" applyFont="1" applyFill="1" applyProtection="1"/>
    <xf numFmtId="0" fontId="67" fillId="0" borderId="0" xfId="0" applyFont="1" applyProtection="1"/>
    <xf numFmtId="0" fontId="1" fillId="7" borderId="3"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50" fillId="0" borderId="3"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xf>
    <xf numFmtId="0" fontId="7" fillId="20" borderId="4" xfId="0" applyFont="1" applyFill="1" applyBorder="1" applyAlignment="1" applyProtection="1">
      <alignment horizontal="left" vertical="center" wrapText="1"/>
    </xf>
    <xf numFmtId="0" fontId="7" fillId="7" borderId="3" xfId="0" applyFont="1" applyFill="1" applyBorder="1" applyAlignment="1" applyProtection="1">
      <alignment horizontal="center" vertical="center" wrapText="1"/>
    </xf>
    <xf numFmtId="1" fontId="3" fillId="15" borderId="2" xfId="0" applyNumberFormat="1" applyFont="1" applyFill="1" applyBorder="1" applyAlignment="1" applyProtection="1">
      <alignment horizontal="center" vertical="center" wrapText="1"/>
    </xf>
    <xf numFmtId="0" fontId="7" fillId="20" borderId="2" xfId="0" applyFont="1" applyFill="1" applyBorder="1" applyAlignment="1" applyProtection="1">
      <alignment horizontal="left" vertical="center" wrapText="1"/>
    </xf>
    <xf numFmtId="9" fontId="7" fillId="20" borderId="3" xfId="0" applyNumberFormat="1" applyFont="1" applyFill="1" applyBorder="1" applyAlignment="1" applyProtection="1">
      <alignment horizontal="left" vertical="center" wrapText="1"/>
    </xf>
    <xf numFmtId="9" fontId="7" fillId="20" borderId="3" xfId="0" applyNumberFormat="1" applyFont="1" applyFill="1" applyBorder="1" applyAlignment="1" applyProtection="1">
      <alignment horizontal="center" vertical="center" wrapText="1"/>
    </xf>
    <xf numFmtId="0" fontId="64" fillId="7" borderId="3" xfId="0" applyFont="1" applyFill="1" applyBorder="1" applyAlignment="1" applyProtection="1">
      <alignment horizontal="center" vertical="center"/>
    </xf>
    <xf numFmtId="0" fontId="0" fillId="7" borderId="3" xfId="0" applyFill="1" applyBorder="1" applyProtection="1"/>
    <xf numFmtId="0" fontId="55" fillId="7" borderId="2" xfId="0" applyFont="1" applyFill="1" applyBorder="1" applyAlignment="1" applyProtection="1">
      <alignment horizontal="center" vertical="center"/>
    </xf>
    <xf numFmtId="0" fontId="66" fillId="0" borderId="14" xfId="0" applyFont="1" applyFill="1" applyBorder="1" applyAlignment="1" applyProtection="1">
      <alignment horizontal="center" vertical="center"/>
    </xf>
    <xf numFmtId="1" fontId="10" fillId="17" borderId="6" xfId="0" applyNumberFormat="1" applyFont="1" applyFill="1" applyBorder="1" applyAlignment="1" applyProtection="1">
      <alignment horizontal="left" vertical="center"/>
    </xf>
    <xf numFmtId="1" fontId="10" fillId="17" borderId="7" xfId="0" applyNumberFormat="1" applyFont="1" applyFill="1" applyBorder="1" applyAlignment="1" applyProtection="1">
      <alignment horizontal="left" vertical="center"/>
    </xf>
    <xf numFmtId="0" fontId="13" fillId="0" borderId="6" xfId="0" applyFont="1" applyFill="1" applyBorder="1" applyAlignment="1" applyProtection="1">
      <alignment horizontal="center" vertical="center"/>
    </xf>
    <xf numFmtId="0" fontId="66" fillId="0" borderId="6"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xf>
    <xf numFmtId="9" fontId="34" fillId="0" borderId="3" xfId="0" applyNumberFormat="1" applyFont="1" applyFill="1" applyBorder="1" applyAlignment="1" applyProtection="1">
      <alignment horizontal="left" vertical="center" wrapText="1"/>
    </xf>
    <xf numFmtId="0" fontId="0" fillId="0" borderId="3" xfId="0" applyFill="1" applyBorder="1" applyAlignment="1" applyProtection="1">
      <alignment horizontal="left" vertical="top" wrapText="1"/>
    </xf>
    <xf numFmtId="9" fontId="50" fillId="0" borderId="3" xfId="0" applyNumberFormat="1"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50" fillId="0" borderId="3" xfId="0" applyFont="1" applyFill="1" applyBorder="1" applyAlignment="1" applyProtection="1">
      <alignment horizontal="left" vertical="top" wrapText="1"/>
    </xf>
    <xf numFmtId="0" fontId="0" fillId="0" borderId="0" xfId="0" applyAlignment="1">
      <alignment horizontal="left" indent="1"/>
    </xf>
    <xf numFmtId="164" fontId="20" fillId="17" borderId="3" xfId="0" applyNumberFormat="1" applyFont="1" applyFill="1" applyBorder="1" applyAlignment="1" applyProtection="1">
      <alignment horizontal="center" vertical="center" wrapText="1"/>
    </xf>
    <xf numFmtId="0" fontId="20" fillId="17" borderId="3" xfId="0" applyFont="1" applyFill="1" applyBorder="1" applyAlignment="1" applyProtection="1">
      <alignment horizontal="left" vertical="center" wrapText="1"/>
    </xf>
    <xf numFmtId="164" fontId="20" fillId="17" borderId="3" xfId="0" applyNumberFormat="1" applyFont="1" applyFill="1" applyBorder="1" applyAlignment="1" applyProtection="1">
      <alignment horizontal="left" vertical="center" wrapText="1"/>
    </xf>
    <xf numFmtId="164" fontId="61"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0" fontId="4" fillId="7" borderId="0" xfId="0" applyFont="1" applyFill="1" applyAlignment="1" applyProtection="1">
      <alignment wrapText="1"/>
    </xf>
    <xf numFmtId="0" fontId="45"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60"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60" fillId="7" borderId="0" xfId="0" applyFont="1" applyFill="1" applyAlignment="1" applyProtection="1">
      <alignment horizontal="left" vertical="top" wrapText="1"/>
    </xf>
    <xf numFmtId="0" fontId="48"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5" fillId="7" borderId="0" xfId="0" applyFont="1" applyFill="1" applyAlignment="1" applyProtection="1">
      <alignment horizontal="left" vertical="center" wrapText="1"/>
    </xf>
    <xf numFmtId="0" fontId="45" fillId="7" borderId="0" xfId="0" applyFont="1" applyFill="1" applyAlignment="1" applyProtection="1">
      <alignment horizontal="center" vertical="center" wrapText="1"/>
    </xf>
    <xf numFmtId="0" fontId="62" fillId="7" borderId="0" xfId="0" applyFont="1" applyFill="1" applyAlignment="1" applyProtection="1">
      <alignment horizontal="center" vertical="center" wrapText="1"/>
    </xf>
    <xf numFmtId="0" fontId="45" fillId="7" borderId="0" xfId="0" applyFont="1" applyFill="1" applyAlignment="1" applyProtection="1">
      <alignment horizontal="left" vertical="top" wrapText="1"/>
    </xf>
    <xf numFmtId="0" fontId="62"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3" fillId="7" borderId="0" xfId="0" applyFont="1" applyFill="1" applyAlignment="1" applyProtection="1">
      <alignment wrapText="1"/>
    </xf>
    <xf numFmtId="0" fontId="45" fillId="7" borderId="0" xfId="0" applyFont="1" applyFill="1" applyAlignment="1" applyProtection="1">
      <alignment horizontal="left" wrapText="1"/>
    </xf>
    <xf numFmtId="0" fontId="4" fillId="7" borderId="0" xfId="0" applyFont="1" applyFill="1" applyAlignment="1" applyProtection="1">
      <alignment horizontal="left" wrapText="1"/>
    </xf>
    <xf numFmtId="0" fontId="45" fillId="7" borderId="0" xfId="0" applyFont="1" applyFill="1" applyAlignment="1" applyProtection="1">
      <alignment horizontal="center" wrapText="1"/>
    </xf>
    <xf numFmtId="1" fontId="45"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3"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9" fontId="34" fillId="7" borderId="3" xfId="0" applyNumberFormat="1" applyFont="1" applyFill="1" applyBorder="1" applyAlignment="1" applyProtection="1">
      <alignment horizontal="left" vertical="center" wrapText="1"/>
    </xf>
    <xf numFmtId="0" fontId="50" fillId="7" borderId="3"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wrapText="1"/>
    </xf>
    <xf numFmtId="0" fontId="69" fillId="0" borderId="3" xfId="0" applyFont="1" applyFill="1" applyBorder="1" applyAlignment="1" applyProtection="1">
      <alignment horizontal="left" vertical="center" wrapText="1"/>
    </xf>
    <xf numFmtId="0" fontId="34" fillId="7" borderId="3" xfId="0" applyFont="1" applyFill="1" applyBorder="1" applyAlignment="1" applyProtection="1">
      <alignment horizontal="left" vertical="top" wrapText="1"/>
    </xf>
    <xf numFmtId="0" fontId="68" fillId="0" borderId="3" xfId="0" applyFont="1" applyFill="1" applyBorder="1" applyAlignment="1" applyProtection="1">
      <alignment horizontal="left" vertical="top" wrapText="1"/>
    </xf>
    <xf numFmtId="0" fontId="69" fillId="7" borderId="3" xfId="0" applyFont="1" applyFill="1" applyBorder="1" applyAlignment="1" applyProtection="1">
      <alignment horizontal="left" vertical="center" wrapText="1"/>
    </xf>
    <xf numFmtId="164" fontId="61" fillId="17" borderId="3"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9" fontId="34" fillId="0" borderId="3" xfId="0" applyNumberFormat="1"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xf>
    <xf numFmtId="0" fontId="34" fillId="7" borderId="3"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xf>
    <xf numFmtId="0" fontId="34" fillId="0" borderId="3" xfId="0" applyFont="1" applyFill="1" applyBorder="1" applyAlignment="1" applyProtection="1">
      <alignment horizontal="left" vertical="top" wrapText="1"/>
      <protection locked="0"/>
    </xf>
    <xf numFmtId="0" fontId="7" fillId="20" borderId="3" xfId="0" applyFont="1" applyFill="1" applyBorder="1" applyAlignment="1" applyProtection="1">
      <alignment horizontal="left" vertical="top" wrapText="1"/>
    </xf>
    <xf numFmtId="9" fontId="34" fillId="0" borderId="3" xfId="0" applyNumberFormat="1" applyFont="1" applyFill="1" applyBorder="1" applyAlignment="1" applyProtection="1">
      <alignment horizontal="left" vertical="top" wrapText="1"/>
      <protection locked="0"/>
    </xf>
    <xf numFmtId="0" fontId="6" fillId="0" borderId="3" xfId="0" applyFont="1" applyFill="1" applyBorder="1" applyAlignment="1">
      <alignment horizontal="left" vertical="center" wrapText="1"/>
    </xf>
    <xf numFmtId="0" fontId="1" fillId="0" borderId="3" xfId="0" applyFont="1" applyFill="1" applyBorder="1" applyAlignment="1" applyProtection="1">
      <alignment horizontal="center" vertical="center" wrapText="1"/>
      <protection locked="0"/>
    </xf>
    <xf numFmtId="0" fontId="2" fillId="9" borderId="8" xfId="2" applyFont="1" applyFill="1" applyAlignment="1">
      <alignment horizontal="center" vertical="center" wrapText="1"/>
    </xf>
    <xf numFmtId="0" fontId="58" fillId="8" borderId="49" xfId="3" applyFont="1" applyFill="1" applyBorder="1" applyAlignment="1" applyProtection="1">
      <alignment horizontal="center" vertical="center" wrapText="1"/>
    </xf>
    <xf numFmtId="0" fontId="58" fillId="8" borderId="50" xfId="3" applyFont="1" applyFill="1" applyBorder="1" applyAlignment="1" applyProtection="1">
      <alignment horizontal="center" vertical="center" wrapText="1"/>
    </xf>
    <xf numFmtId="0" fontId="58"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59" fillId="8" borderId="33" xfId="0" applyNumberFormat="1" applyFont="1" applyFill="1" applyBorder="1" applyAlignment="1" applyProtection="1">
      <alignment horizontal="left" vertical="center" wrapText="1"/>
    </xf>
    <xf numFmtId="1" fontId="59" fillId="8" borderId="34" xfId="0" applyNumberFormat="1" applyFont="1" applyFill="1" applyBorder="1" applyAlignment="1" applyProtection="1">
      <alignment horizontal="left" vertical="center" wrapText="1"/>
    </xf>
    <xf numFmtId="1" fontId="59" fillId="8" borderId="35" xfId="0" applyNumberFormat="1" applyFont="1" applyFill="1" applyBorder="1" applyAlignment="1" applyProtection="1">
      <alignment horizontal="left" vertical="center" wrapText="1"/>
    </xf>
    <xf numFmtId="10" fontId="21" fillId="5"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6" fillId="8" borderId="33" xfId="0" applyFont="1" applyFill="1" applyBorder="1" applyAlignment="1">
      <alignment horizontal="left" vertical="center" wrapText="1"/>
    </xf>
    <xf numFmtId="0" fontId="46" fillId="8" borderId="34" xfId="0" applyFont="1" applyFill="1" applyBorder="1" applyAlignment="1">
      <alignment horizontal="left" vertical="center" wrapText="1"/>
    </xf>
    <xf numFmtId="0" fontId="46" fillId="8" borderId="35" xfId="0" applyFont="1" applyFill="1" applyBorder="1" applyAlignment="1">
      <alignment horizontal="left" vertical="center" wrapText="1"/>
    </xf>
    <xf numFmtId="0" fontId="46" fillId="8" borderId="36"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46" fillId="8" borderId="37" xfId="0" applyFont="1" applyFill="1" applyBorder="1" applyAlignment="1">
      <alignment horizontal="left" vertical="center" wrapText="1"/>
    </xf>
    <xf numFmtId="0" fontId="46" fillId="8" borderId="38" xfId="0" applyFont="1" applyFill="1" applyBorder="1" applyAlignment="1">
      <alignment horizontal="left" vertical="center" wrapText="1"/>
    </xf>
    <xf numFmtId="0" fontId="46" fillId="8" borderId="39" xfId="0" applyFont="1" applyFill="1" applyBorder="1" applyAlignment="1">
      <alignment horizontal="left" vertical="center" wrapText="1"/>
    </xf>
    <xf numFmtId="0" fontId="46" fillId="8"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21" fillId="3"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46" fillId="7" borderId="29"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829">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69760632"/>
        <c:axId val="469761808"/>
      </c:lineChart>
      <c:catAx>
        <c:axId val="469760632"/>
        <c:scaling>
          <c:orientation val="minMax"/>
        </c:scaling>
        <c:delete val="0"/>
        <c:axPos val="b"/>
        <c:numFmt formatCode="General" sourceLinked="0"/>
        <c:majorTickMark val="out"/>
        <c:minorTickMark val="none"/>
        <c:tickLblPos val="nextTo"/>
        <c:txPr>
          <a:bodyPr/>
          <a:lstStyle/>
          <a:p>
            <a:pPr>
              <a:defRPr lang="en-US"/>
            </a:pPr>
            <a:endParaRPr lang="en-US"/>
          </a:p>
        </c:txPr>
        <c:crossAx val="469761808"/>
        <c:crosses val="autoZero"/>
        <c:auto val="1"/>
        <c:lblAlgn val="ctr"/>
        <c:lblOffset val="100"/>
        <c:noMultiLvlLbl val="0"/>
      </c:catAx>
      <c:valAx>
        <c:axId val="469761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97606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multiLvlStrRef>
              <c:f>'4. CHARTS BY PRIORITY'!$AY$23:$AY$25</c:f>
            </c:multiLvlStrRef>
          </c:cat>
          <c:val>
            <c:numRef>
              <c:f>'4.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multiLvlStrRef>
              <c:f>'4. CHARTS BY PRIORITY'!$AY$23:$AY$25</c:f>
            </c:multiLvlStrRef>
          </c:cat>
          <c:val>
            <c:numRef>
              <c:f>'4.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multiLvlStrRef>
              <c:f>'4. CHARTS BY PRIORITY'!$AY$23:$AY$25</c:f>
            </c:multiLvlStrRef>
          </c:cat>
          <c:val>
            <c:numRef>
              <c:f>'4.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dLbls>
          <c:showLegendKey val="0"/>
          <c:showVal val="1"/>
          <c:showCatName val="0"/>
          <c:showSerName val="0"/>
          <c:showPercent val="0"/>
          <c:showBubbleSize val="0"/>
        </c:dLbls>
        <c:marker val="1"/>
        <c:smooth val="0"/>
        <c:axId val="469759064"/>
        <c:axId val="469759456"/>
      </c:lineChart>
      <c:catAx>
        <c:axId val="469759064"/>
        <c:scaling>
          <c:orientation val="minMax"/>
        </c:scaling>
        <c:delete val="0"/>
        <c:axPos val="b"/>
        <c:numFmt formatCode="General" sourceLinked="0"/>
        <c:majorTickMark val="out"/>
        <c:minorTickMark val="none"/>
        <c:tickLblPos val="nextTo"/>
        <c:txPr>
          <a:bodyPr/>
          <a:lstStyle/>
          <a:p>
            <a:pPr>
              <a:defRPr lang="en-US"/>
            </a:pPr>
            <a:endParaRPr lang="en-US"/>
          </a:p>
        </c:txPr>
        <c:crossAx val="469759456"/>
        <c:crosses val="autoZero"/>
        <c:auto val="1"/>
        <c:lblAlgn val="ctr"/>
        <c:lblOffset val="100"/>
        <c:noMultiLvlLbl val="0"/>
      </c:catAx>
      <c:valAx>
        <c:axId val="4697594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97590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01162104"/>
        <c:axId val="501163672"/>
      </c:lineChart>
      <c:catAx>
        <c:axId val="501162104"/>
        <c:scaling>
          <c:orientation val="minMax"/>
        </c:scaling>
        <c:delete val="0"/>
        <c:axPos val="b"/>
        <c:majorTickMark val="out"/>
        <c:minorTickMark val="none"/>
        <c:tickLblPos val="nextTo"/>
        <c:txPr>
          <a:bodyPr/>
          <a:lstStyle/>
          <a:p>
            <a:pPr>
              <a:defRPr lang="en-US"/>
            </a:pPr>
            <a:endParaRPr lang="en-US"/>
          </a:p>
        </c:txPr>
        <c:crossAx val="501163672"/>
        <c:crosses val="autoZero"/>
        <c:auto val="1"/>
        <c:lblAlgn val="ctr"/>
        <c:lblOffset val="100"/>
        <c:noMultiLvlLbl val="0"/>
      </c:catAx>
      <c:valAx>
        <c:axId val="5011636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011621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01164064"/>
        <c:axId val="501164456"/>
      </c:lineChart>
      <c:catAx>
        <c:axId val="501164064"/>
        <c:scaling>
          <c:orientation val="minMax"/>
        </c:scaling>
        <c:delete val="0"/>
        <c:axPos val="b"/>
        <c:numFmt formatCode="General" sourceLinked="0"/>
        <c:majorTickMark val="out"/>
        <c:minorTickMark val="none"/>
        <c:tickLblPos val="nextTo"/>
        <c:txPr>
          <a:bodyPr/>
          <a:lstStyle/>
          <a:p>
            <a:pPr>
              <a:defRPr lang="en-US"/>
            </a:pPr>
            <a:endParaRPr lang="en-US"/>
          </a:p>
        </c:txPr>
        <c:crossAx val="501164456"/>
        <c:crosses val="autoZero"/>
        <c:auto val="1"/>
        <c:lblAlgn val="ctr"/>
        <c:lblOffset val="100"/>
        <c:noMultiLvlLbl val="0"/>
      </c:catAx>
      <c:valAx>
        <c:axId val="5011644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011640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69764944"/>
        <c:axId val="469763376"/>
      </c:lineChart>
      <c:catAx>
        <c:axId val="469764944"/>
        <c:scaling>
          <c:orientation val="minMax"/>
        </c:scaling>
        <c:delete val="0"/>
        <c:axPos val="b"/>
        <c:numFmt formatCode="General" sourceLinked="0"/>
        <c:majorTickMark val="out"/>
        <c:minorTickMark val="none"/>
        <c:tickLblPos val="nextTo"/>
        <c:txPr>
          <a:bodyPr/>
          <a:lstStyle/>
          <a:p>
            <a:pPr>
              <a:defRPr lang="en-US"/>
            </a:pPr>
            <a:endParaRPr lang="en-US"/>
          </a:p>
        </c:txPr>
        <c:crossAx val="469763376"/>
        <c:crosses val="autoZero"/>
        <c:auto val="1"/>
        <c:lblAlgn val="ctr"/>
        <c:lblOffset val="100"/>
        <c:noMultiLvlLbl val="0"/>
      </c:catAx>
      <c:valAx>
        <c:axId val="469763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97649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30150440"/>
        <c:axId val="502926872"/>
      </c:lineChart>
      <c:catAx>
        <c:axId val="330150440"/>
        <c:scaling>
          <c:orientation val="minMax"/>
        </c:scaling>
        <c:delete val="0"/>
        <c:axPos val="b"/>
        <c:numFmt formatCode="General" sourceLinked="0"/>
        <c:majorTickMark val="out"/>
        <c:minorTickMark val="none"/>
        <c:tickLblPos val="nextTo"/>
        <c:txPr>
          <a:bodyPr/>
          <a:lstStyle/>
          <a:p>
            <a:pPr>
              <a:defRPr lang="en-US"/>
            </a:pPr>
            <a:endParaRPr lang="en-US"/>
          </a:p>
        </c:txPr>
        <c:crossAx val="502926872"/>
        <c:crosses val="autoZero"/>
        <c:auto val="1"/>
        <c:lblAlgn val="ctr"/>
        <c:lblOffset val="100"/>
        <c:noMultiLvlLbl val="0"/>
      </c:catAx>
      <c:valAx>
        <c:axId val="50292687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0150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37"/>
          <c:y val="2.7777777777793784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69759848"/>
        <c:axId val="469760240"/>
      </c:lineChart>
      <c:catAx>
        <c:axId val="469759848"/>
        <c:scaling>
          <c:orientation val="minMax"/>
        </c:scaling>
        <c:delete val="0"/>
        <c:axPos val="b"/>
        <c:numFmt formatCode="General" sourceLinked="0"/>
        <c:majorTickMark val="out"/>
        <c:minorTickMark val="none"/>
        <c:tickLblPos val="nextTo"/>
        <c:txPr>
          <a:bodyPr/>
          <a:lstStyle/>
          <a:p>
            <a:pPr>
              <a:defRPr lang="en-US"/>
            </a:pPr>
            <a:endParaRPr lang="en-US"/>
          </a:p>
        </c:txPr>
        <c:crossAx val="469760240"/>
        <c:crosses val="autoZero"/>
        <c:auto val="1"/>
        <c:lblAlgn val="ctr"/>
        <c:lblOffset val="100"/>
        <c:noMultiLvlLbl val="0"/>
      </c:catAx>
      <c:valAx>
        <c:axId val="4697602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9759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69762200"/>
        <c:axId val="469761416"/>
      </c:lineChart>
      <c:catAx>
        <c:axId val="469762200"/>
        <c:scaling>
          <c:orientation val="minMax"/>
        </c:scaling>
        <c:delete val="0"/>
        <c:axPos val="b"/>
        <c:numFmt formatCode="General" sourceLinked="0"/>
        <c:majorTickMark val="out"/>
        <c:minorTickMark val="none"/>
        <c:tickLblPos val="nextTo"/>
        <c:txPr>
          <a:bodyPr/>
          <a:lstStyle/>
          <a:p>
            <a:pPr>
              <a:defRPr lang="en-US"/>
            </a:pPr>
            <a:endParaRPr lang="en-US"/>
          </a:p>
        </c:txPr>
        <c:crossAx val="469761416"/>
        <c:crosses val="autoZero"/>
        <c:auto val="1"/>
        <c:lblAlgn val="ctr"/>
        <c:lblOffset val="100"/>
        <c:noMultiLvlLbl val="0"/>
      </c:catAx>
      <c:valAx>
        <c:axId val="4697614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69762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02923736"/>
        <c:axId val="502924520"/>
      </c:lineChart>
      <c:catAx>
        <c:axId val="502923736"/>
        <c:scaling>
          <c:orientation val="minMax"/>
        </c:scaling>
        <c:delete val="0"/>
        <c:axPos val="b"/>
        <c:numFmt formatCode="General" sourceLinked="0"/>
        <c:majorTickMark val="out"/>
        <c:minorTickMark val="none"/>
        <c:tickLblPos val="nextTo"/>
        <c:txPr>
          <a:bodyPr/>
          <a:lstStyle/>
          <a:p>
            <a:pPr>
              <a:defRPr lang="en-US"/>
            </a:pPr>
            <a:endParaRPr lang="en-US"/>
          </a:p>
        </c:txPr>
        <c:crossAx val="502924520"/>
        <c:crosses val="autoZero"/>
        <c:auto val="1"/>
        <c:lblAlgn val="ctr"/>
        <c:lblOffset val="100"/>
        <c:noMultiLvlLbl val="0"/>
      </c:catAx>
      <c:valAx>
        <c:axId val="50292452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029237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503527216"/>
        <c:axId val="503528784"/>
      </c:lineChart>
      <c:catAx>
        <c:axId val="503527216"/>
        <c:scaling>
          <c:orientation val="minMax"/>
        </c:scaling>
        <c:delete val="0"/>
        <c:axPos val="b"/>
        <c:numFmt formatCode="General" sourceLinked="0"/>
        <c:majorTickMark val="out"/>
        <c:minorTickMark val="none"/>
        <c:tickLblPos val="nextTo"/>
        <c:txPr>
          <a:bodyPr/>
          <a:lstStyle/>
          <a:p>
            <a:pPr>
              <a:defRPr lang="en-US"/>
            </a:pPr>
            <a:endParaRPr lang="en-US"/>
          </a:p>
        </c:txPr>
        <c:crossAx val="503528784"/>
        <c:crosses val="autoZero"/>
        <c:auto val="1"/>
        <c:lblAlgn val="ctr"/>
        <c:lblOffset val="100"/>
        <c:noMultiLvlLbl val="0"/>
      </c:catAx>
      <c:valAx>
        <c:axId val="50352878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035272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503523296"/>
        <c:axId val="503523688"/>
      </c:lineChart>
      <c:catAx>
        <c:axId val="503523296"/>
        <c:scaling>
          <c:orientation val="minMax"/>
        </c:scaling>
        <c:delete val="0"/>
        <c:axPos val="b"/>
        <c:numFmt formatCode="General" sourceLinked="0"/>
        <c:majorTickMark val="out"/>
        <c:minorTickMark val="none"/>
        <c:tickLblPos val="nextTo"/>
        <c:txPr>
          <a:bodyPr/>
          <a:lstStyle/>
          <a:p>
            <a:pPr>
              <a:defRPr lang="en-US"/>
            </a:pPr>
            <a:endParaRPr lang="en-US"/>
          </a:p>
        </c:txPr>
        <c:crossAx val="503523688"/>
        <c:crosses val="autoZero"/>
        <c:auto val="1"/>
        <c:lblAlgn val="ctr"/>
        <c:lblOffset val="100"/>
        <c:noMultiLvlLbl val="0"/>
      </c:catAx>
      <c:valAx>
        <c:axId val="50352368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035232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multiLvlStrRef>
              <c:f>'4. CHARTS BY PRIORITY'!$AY$23:$AY$25</c:f>
            </c:multiLvlStrRef>
          </c:cat>
          <c:val>
            <c:numRef>
              <c:f>'4.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434</v>
      </c>
      <c r="B1" s="21"/>
      <c r="C1" s="12"/>
      <c r="D1" s="12"/>
      <c r="E1" s="12"/>
      <c r="F1" s="12"/>
      <c r="G1" s="12"/>
      <c r="H1" s="12"/>
      <c r="I1" s="12"/>
    </row>
    <row r="2" spans="1:9" s="13" customFormat="1" ht="27" customHeight="1" thickTop="1" thickBot="1">
      <c r="A2" s="19" t="s">
        <v>72</v>
      </c>
      <c r="B2" s="20"/>
      <c r="C2" s="17"/>
      <c r="D2" s="17"/>
      <c r="E2" s="17"/>
      <c r="F2" s="25" t="s">
        <v>50</v>
      </c>
      <c r="G2" s="18" t="s">
        <v>213</v>
      </c>
      <c r="H2" s="18" t="s">
        <v>214</v>
      </c>
      <c r="I2" s="18" t="s">
        <v>215</v>
      </c>
    </row>
    <row r="3" spans="1:9" s="13" customFormat="1" ht="27" customHeight="1" thickTop="1" thickBot="1">
      <c r="A3" s="19" t="s">
        <v>78</v>
      </c>
      <c r="B3" s="20"/>
      <c r="C3" s="17"/>
      <c r="D3" s="17"/>
      <c r="E3" s="17"/>
      <c r="F3" s="25" t="s">
        <v>68</v>
      </c>
      <c r="G3" s="25" t="s">
        <v>69</v>
      </c>
      <c r="H3" s="25" t="s">
        <v>70</v>
      </c>
      <c r="I3" s="25" t="s">
        <v>71</v>
      </c>
    </row>
    <row r="4" spans="1:9" s="13" customFormat="1" ht="27" customHeight="1" thickTop="1" thickBot="1">
      <c r="A4" s="19" t="s">
        <v>73</v>
      </c>
      <c r="B4" s="20"/>
      <c r="C4" s="20"/>
      <c r="D4" s="20"/>
      <c r="E4" s="20"/>
      <c r="F4" s="25" t="s">
        <v>51</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52</v>
      </c>
      <c r="D7" s="39" t="s">
        <v>58</v>
      </c>
      <c r="E7" s="37"/>
      <c r="F7" s="36"/>
      <c r="G7" s="40" t="s">
        <v>59</v>
      </c>
      <c r="H7" s="40" t="s">
        <v>60</v>
      </c>
    </row>
    <row r="8" spans="1:9" s="29" customFormat="1" ht="17.25" thickTop="1" thickBot="1">
      <c r="A8" s="447" t="s">
        <v>61</v>
      </c>
      <c r="B8" s="450" t="s">
        <v>53</v>
      </c>
      <c r="C8" s="27" t="s">
        <v>54</v>
      </c>
      <c r="D8" s="27" t="s">
        <v>54</v>
      </c>
      <c r="E8" s="28"/>
      <c r="F8" s="444" t="s">
        <v>76</v>
      </c>
      <c r="G8" s="27" t="s">
        <v>219</v>
      </c>
      <c r="H8" s="27" t="s">
        <v>219</v>
      </c>
    </row>
    <row r="9" spans="1:9" s="29" customFormat="1" ht="17.25" thickTop="1" thickBot="1">
      <c r="A9" s="448"/>
      <c r="B9" s="450"/>
      <c r="C9" s="27" t="s">
        <v>55</v>
      </c>
      <c r="D9" s="27" t="s">
        <v>55</v>
      </c>
      <c r="E9" s="28"/>
      <c r="F9" s="445"/>
      <c r="G9" s="27" t="s">
        <v>220</v>
      </c>
      <c r="H9" s="27" t="s">
        <v>220</v>
      </c>
    </row>
    <row r="10" spans="1:9" s="29" customFormat="1" ht="17.25" thickTop="1" thickBot="1">
      <c r="A10" s="448"/>
      <c r="B10" s="450"/>
      <c r="C10" s="27" t="s">
        <v>56</v>
      </c>
      <c r="D10" s="27" t="s">
        <v>56</v>
      </c>
      <c r="E10" s="28"/>
      <c r="F10" s="445"/>
      <c r="G10" s="27" t="s">
        <v>221</v>
      </c>
      <c r="H10" s="27" t="s">
        <v>221</v>
      </c>
    </row>
    <row r="11" spans="1:9" s="29" customFormat="1" ht="17.25" thickTop="1" thickBot="1">
      <c r="A11" s="448"/>
      <c r="B11" s="450"/>
      <c r="C11" s="27" t="s">
        <v>57</v>
      </c>
      <c r="D11" s="27" t="s">
        <v>57</v>
      </c>
      <c r="E11" s="28"/>
      <c r="F11" s="446"/>
      <c r="G11" s="27" t="s">
        <v>222</v>
      </c>
      <c r="H11" s="27" t="s">
        <v>222</v>
      </c>
    </row>
    <row r="12" spans="1:9" s="29" customFormat="1" ht="6" customHeight="1" thickTop="1" thickBot="1">
      <c r="A12" s="448"/>
      <c r="B12" s="26"/>
      <c r="C12" s="26"/>
      <c r="D12" s="26"/>
      <c r="E12" s="28"/>
      <c r="F12" s="26"/>
      <c r="G12" s="32"/>
      <c r="H12" s="32"/>
    </row>
    <row r="13" spans="1:9" s="29" customFormat="1" ht="17.25" thickTop="1" thickBot="1">
      <c r="A13" s="448"/>
      <c r="B13" s="450" t="s">
        <v>216</v>
      </c>
      <c r="C13" s="27" t="s">
        <v>54</v>
      </c>
      <c r="D13" s="27" t="s">
        <v>54</v>
      </c>
      <c r="E13" s="28"/>
      <c r="F13" s="444" t="s">
        <v>91</v>
      </c>
      <c r="G13" s="27" t="s">
        <v>219</v>
      </c>
      <c r="H13" s="27" t="s">
        <v>219</v>
      </c>
    </row>
    <row r="14" spans="1:9" s="29" customFormat="1" ht="17.25" thickTop="1" thickBot="1">
      <c r="A14" s="448"/>
      <c r="B14" s="450"/>
      <c r="C14" s="27" t="s">
        <v>55</v>
      </c>
      <c r="D14" s="27" t="s">
        <v>55</v>
      </c>
      <c r="E14" s="28"/>
      <c r="F14" s="445"/>
      <c r="G14" s="27" t="s">
        <v>220</v>
      </c>
      <c r="H14" s="27" t="s">
        <v>220</v>
      </c>
    </row>
    <row r="15" spans="1:9" s="29" customFormat="1" ht="17.25" thickTop="1" thickBot="1">
      <c r="A15" s="448"/>
      <c r="B15" s="450"/>
      <c r="C15" s="27" t="s">
        <v>56</v>
      </c>
      <c r="D15" s="27" t="s">
        <v>56</v>
      </c>
      <c r="E15" s="28"/>
      <c r="F15" s="445"/>
      <c r="G15" s="27" t="s">
        <v>221</v>
      </c>
      <c r="H15" s="27" t="s">
        <v>221</v>
      </c>
    </row>
    <row r="16" spans="1:9" s="29" customFormat="1" ht="17.25" thickTop="1" thickBot="1">
      <c r="A16" s="448"/>
      <c r="B16" s="450"/>
      <c r="C16" s="27" t="s">
        <v>57</v>
      </c>
      <c r="D16" s="27" t="s">
        <v>57</v>
      </c>
      <c r="E16" s="28"/>
      <c r="F16" s="446"/>
      <c r="G16" s="27" t="s">
        <v>222</v>
      </c>
      <c r="H16" s="27" t="s">
        <v>222</v>
      </c>
    </row>
    <row r="17" spans="1:8" s="29" customFormat="1" ht="6" customHeight="1" thickTop="1" thickBot="1">
      <c r="A17" s="448"/>
      <c r="B17" s="26"/>
      <c r="C17" s="26"/>
      <c r="D17" s="26"/>
      <c r="E17" s="28"/>
      <c r="F17" s="26"/>
      <c r="G17" s="26"/>
      <c r="H17" s="26"/>
    </row>
    <row r="18" spans="1:8" s="29" customFormat="1" ht="17.25" customHeight="1" thickTop="1" thickBot="1">
      <c r="A18" s="448"/>
      <c r="B18" s="450" t="s">
        <v>217</v>
      </c>
      <c r="C18" s="27" t="s">
        <v>54</v>
      </c>
      <c r="D18" s="27" t="s">
        <v>54</v>
      </c>
      <c r="E18" s="28"/>
      <c r="F18" s="440" t="s">
        <v>270</v>
      </c>
      <c r="G18" s="27" t="s">
        <v>219</v>
      </c>
      <c r="H18" s="27" t="s">
        <v>219</v>
      </c>
    </row>
    <row r="19" spans="1:8" s="29" customFormat="1" ht="17.25" thickTop="1" thickBot="1">
      <c r="A19" s="448"/>
      <c r="B19" s="450"/>
      <c r="C19" s="27" t="s">
        <v>55</v>
      </c>
      <c r="D19" s="27" t="s">
        <v>55</v>
      </c>
      <c r="E19" s="28"/>
      <c r="F19" s="440"/>
      <c r="G19" s="27" t="s">
        <v>220</v>
      </c>
      <c r="H19" s="27" t="s">
        <v>220</v>
      </c>
    </row>
    <row r="20" spans="1:8" s="29" customFormat="1" ht="17.25" thickTop="1" thickBot="1">
      <c r="A20" s="448"/>
      <c r="B20" s="450"/>
      <c r="C20" s="27" t="s">
        <v>56</v>
      </c>
      <c r="D20" s="27" t="s">
        <v>56</v>
      </c>
      <c r="E20" s="28"/>
      <c r="F20" s="440"/>
      <c r="G20" s="27" t="s">
        <v>221</v>
      </c>
      <c r="H20" s="27" t="s">
        <v>221</v>
      </c>
    </row>
    <row r="21" spans="1:8" s="29" customFormat="1" ht="17.25" thickTop="1" thickBot="1">
      <c r="A21" s="448"/>
      <c r="B21" s="450"/>
      <c r="C21" s="27" t="s">
        <v>57</v>
      </c>
      <c r="D21" s="27" t="s">
        <v>57</v>
      </c>
      <c r="E21" s="28"/>
      <c r="F21" s="440"/>
      <c r="G21" s="27" t="s">
        <v>222</v>
      </c>
      <c r="H21" s="27" t="s">
        <v>222</v>
      </c>
    </row>
    <row r="22" spans="1:8" s="29" customFormat="1" ht="6" customHeight="1" thickTop="1" thickBot="1">
      <c r="A22" s="448"/>
      <c r="B22" s="26"/>
      <c r="C22" s="26"/>
      <c r="D22" s="26"/>
      <c r="E22" s="28"/>
      <c r="F22" s="26"/>
      <c r="G22" s="26"/>
      <c r="H22" s="26"/>
    </row>
    <row r="23" spans="1:8" s="29" customFormat="1" ht="17.25" customHeight="1" thickTop="1" thickBot="1">
      <c r="A23" s="448"/>
      <c r="B23" s="450" t="s">
        <v>218</v>
      </c>
      <c r="C23" s="27" t="s">
        <v>54</v>
      </c>
      <c r="D23" s="27" t="s">
        <v>54</v>
      </c>
      <c r="E23" s="28"/>
      <c r="F23" s="440" t="s">
        <v>244</v>
      </c>
      <c r="G23" s="27" t="s">
        <v>219</v>
      </c>
      <c r="H23" s="27" t="s">
        <v>219</v>
      </c>
    </row>
    <row r="24" spans="1:8" s="29" customFormat="1" ht="17.25" thickTop="1" thickBot="1">
      <c r="A24" s="448"/>
      <c r="B24" s="450"/>
      <c r="C24" s="27" t="s">
        <v>55</v>
      </c>
      <c r="D24" s="27" t="s">
        <v>55</v>
      </c>
      <c r="E24" s="28"/>
      <c r="F24" s="440"/>
      <c r="G24" s="27" t="s">
        <v>220</v>
      </c>
      <c r="H24" s="27" t="s">
        <v>220</v>
      </c>
    </row>
    <row r="25" spans="1:8" s="29" customFormat="1" ht="17.25" thickTop="1" thickBot="1">
      <c r="A25" s="448"/>
      <c r="B25" s="450"/>
      <c r="C25" s="27" t="s">
        <v>56</v>
      </c>
      <c r="D25" s="27" t="s">
        <v>56</v>
      </c>
      <c r="E25" s="28"/>
      <c r="F25" s="440"/>
      <c r="G25" s="27" t="s">
        <v>221</v>
      </c>
      <c r="H25" s="27" t="s">
        <v>221</v>
      </c>
    </row>
    <row r="26" spans="1:8" s="29" customFormat="1" ht="17.25" thickTop="1" thickBot="1">
      <c r="A26" s="449"/>
      <c r="B26" s="450"/>
      <c r="C26" s="27" t="s">
        <v>57</v>
      </c>
      <c r="D26" s="27" t="s">
        <v>57</v>
      </c>
      <c r="E26" s="28"/>
      <c r="F26" s="440"/>
      <c r="G26" s="27" t="s">
        <v>222</v>
      </c>
      <c r="H26" s="27" t="s">
        <v>222</v>
      </c>
    </row>
    <row r="27" spans="1:8" ht="6" customHeight="1" thickTop="1" thickBot="1">
      <c r="A27" s="14"/>
      <c r="B27" s="14"/>
      <c r="C27" s="14"/>
      <c r="D27" s="14"/>
      <c r="E27" s="14"/>
      <c r="F27" s="26"/>
      <c r="G27" s="26"/>
      <c r="H27" s="26"/>
    </row>
    <row r="28" spans="1:8" ht="17.25" thickTop="1" thickBot="1">
      <c r="F28" s="440" t="s">
        <v>245</v>
      </c>
      <c r="G28" s="27" t="s">
        <v>219</v>
      </c>
      <c r="H28" s="27" t="s">
        <v>219</v>
      </c>
    </row>
    <row r="29" spans="1:8" ht="17.25" thickTop="1" thickBot="1">
      <c r="F29" s="440"/>
      <c r="G29" s="27" t="s">
        <v>220</v>
      </c>
      <c r="H29" s="27" t="s">
        <v>220</v>
      </c>
    </row>
    <row r="30" spans="1:8" ht="17.25" customHeight="1" thickTop="1" thickBot="1">
      <c r="A30" s="441" t="s">
        <v>234</v>
      </c>
      <c r="F30" s="440"/>
      <c r="G30" s="27" t="s">
        <v>221</v>
      </c>
      <c r="H30" s="27" t="s">
        <v>221</v>
      </c>
    </row>
    <row r="31" spans="1:8" ht="19.5" customHeight="1" thickTop="1" thickBot="1">
      <c r="A31" s="442"/>
      <c r="F31" s="440"/>
      <c r="G31" s="27" t="s">
        <v>222</v>
      </c>
      <c r="H31" s="27" t="s">
        <v>222</v>
      </c>
    </row>
    <row r="32" spans="1:8" ht="6" customHeight="1" thickTop="1" thickBot="1">
      <c r="A32" s="442"/>
      <c r="F32" s="26"/>
      <c r="G32" s="26"/>
      <c r="H32" s="26"/>
    </row>
    <row r="33" spans="1:8" ht="19.5" customHeight="1" thickTop="1" thickBot="1">
      <c r="A33" s="442"/>
      <c r="F33" s="440" t="s">
        <v>38</v>
      </c>
      <c r="G33" s="27" t="s">
        <v>219</v>
      </c>
      <c r="H33" s="27" t="s">
        <v>219</v>
      </c>
    </row>
    <row r="34" spans="1:8" ht="19.5" customHeight="1" thickTop="1" thickBot="1">
      <c r="A34" s="442"/>
      <c r="F34" s="440"/>
      <c r="G34" s="27" t="s">
        <v>220</v>
      </c>
      <c r="H34" s="27" t="s">
        <v>220</v>
      </c>
    </row>
    <row r="35" spans="1:8" ht="19.5" customHeight="1" thickTop="1" thickBot="1">
      <c r="A35" s="443"/>
      <c r="F35" s="440"/>
      <c r="G35" s="27" t="s">
        <v>221</v>
      </c>
      <c r="H35" s="27" t="s">
        <v>221</v>
      </c>
    </row>
    <row r="36" spans="1:8" ht="16.5" thickBot="1">
      <c r="F36" s="440"/>
      <c r="G36" s="27" t="s">
        <v>222</v>
      </c>
      <c r="H36" s="27" t="s">
        <v>222</v>
      </c>
    </row>
    <row r="37" spans="1:8" ht="6" customHeight="1" thickTop="1" thickBot="1">
      <c r="F37" s="26"/>
      <c r="G37" s="26"/>
      <c r="H37" s="26"/>
    </row>
    <row r="38" spans="1:8" ht="16.5" customHeight="1" thickTop="1" thickBot="1">
      <c r="F38" s="440" t="s">
        <v>271</v>
      </c>
      <c r="G38" s="27" t="s">
        <v>219</v>
      </c>
      <c r="H38" s="27" t="s">
        <v>219</v>
      </c>
    </row>
    <row r="39" spans="1:8" ht="17.25" thickTop="1" thickBot="1">
      <c r="F39" s="440"/>
      <c r="G39" s="27" t="s">
        <v>220</v>
      </c>
      <c r="H39" s="27" t="s">
        <v>220</v>
      </c>
    </row>
    <row r="40" spans="1:8" ht="17.25" thickTop="1" thickBot="1">
      <c r="F40" s="440"/>
      <c r="G40" s="27" t="s">
        <v>221</v>
      </c>
      <c r="H40" s="27" t="s">
        <v>221</v>
      </c>
    </row>
    <row r="41" spans="1:8" ht="17.25" thickTop="1" thickBot="1">
      <c r="F41" s="440"/>
      <c r="G41" s="27" t="s">
        <v>222</v>
      </c>
      <c r="H41" s="27" t="s">
        <v>222</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437</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PRIORITY'!Q6+'3. % BY PRIORITY'!Q7</f>
        <v>0</v>
      </c>
      <c r="D5" s="167" t="e">
        <f>'3. % BY PRIORITY'!U6</f>
        <v>#DIV/0!</v>
      </c>
      <c r="E5" s="127">
        <f>'3. % BY PRIORITY'!Q9</f>
        <v>0</v>
      </c>
      <c r="F5" s="123" t="e">
        <f>'3. % BY PRIORITY'!U9</f>
        <v>#DIV/0!</v>
      </c>
      <c r="G5" s="128">
        <f>'3. % BY PRIORITY'!Q13+'3. % BY PRIORITY'!Q14</f>
        <v>0</v>
      </c>
      <c r="H5" s="125" t="e">
        <f>'3. % BY PRIORITY'!U13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PRIORITY'!Q28+'3. % BY PRIORITY'!Q29</f>
        <v>0</v>
      </c>
      <c r="D7" s="167" t="e">
        <f>'3. % BY PRIORITY'!U28</f>
        <v>#DIV/0!</v>
      </c>
      <c r="E7" s="129">
        <f>'3. % BY PRIORITY'!Q31</f>
        <v>0</v>
      </c>
      <c r="F7" s="123" t="e">
        <f>'3. % BY PRIORITY'!U31</f>
        <v>#DIV/0!</v>
      </c>
      <c r="G7" s="128">
        <f>'3. % BY PRIORITY'!Q35+'3. % BY PRIORITY'!Q36</f>
        <v>0</v>
      </c>
      <c r="H7" s="125" t="e">
        <f>'3. % BY PRIORITY'!U35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PRIORITY'!Q50+'3. % BY PRIORITY'!Q51</f>
        <v>0</v>
      </c>
      <c r="D8" s="167" t="e">
        <f>'3. % BY PRIORITY'!U50</f>
        <v>#DIV/0!</v>
      </c>
      <c r="E8" s="129">
        <f>'3. % BY PRIORITY'!Q53</f>
        <v>0</v>
      </c>
      <c r="F8" s="123" t="e">
        <f>'3. % BY PRIORITY'!U53</f>
        <v>#DIV/0!</v>
      </c>
      <c r="G8" s="128">
        <f>'3. % BY PRIORITY'!Q57+'3. % BY PRIORITY'!Q58</f>
        <v>0</v>
      </c>
      <c r="H8" s="125" t="e">
        <f>'3. % BY PRIORITY'!U57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PRIORITY'!Q72+'3. % BY PRIORITY'!Q73</f>
        <v>0</v>
      </c>
      <c r="D9" s="167" t="e">
        <f>'3. % BY PRIORITY'!U72</f>
        <v>#DIV/0!</v>
      </c>
      <c r="E9" s="129">
        <f>'3. % BY PRIORITY'!Q75</f>
        <v>0</v>
      </c>
      <c r="F9" s="123" t="e">
        <f>'3. % BY PRIORITY'!U75</f>
        <v>#DIV/0!</v>
      </c>
      <c r="G9" s="128">
        <f>'3. % BY PRIORITY'!Q79+'3. % BY PRIORITY'!Q80</f>
        <v>0</v>
      </c>
      <c r="H9" s="125" t="e">
        <f>'3. % BY PRIORITY'!U79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PORTFOLIO'!Q6+'5. % BY PORTFOLIO'!Q7</f>
        <v>0</v>
      </c>
      <c r="D11" s="167" t="e">
        <f>'5. % BY PORTFOLIO'!U6</f>
        <v>#DIV/0!</v>
      </c>
      <c r="E11" s="129">
        <f>'5. % BY PORTFOLIO'!Q9</f>
        <v>0</v>
      </c>
      <c r="F11" s="123" t="e">
        <f>'5. % BY PORTFOLIO'!U9</f>
        <v>#DIV/0!</v>
      </c>
      <c r="G11" s="128">
        <f>'5. % BY PORTFOLIO'!Q13+'5. % BY PORTFOLIO'!Q14</f>
        <v>0</v>
      </c>
      <c r="H11" s="125" t="e">
        <f>'5. % BY PORTFOLIO'!U13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PORTFOLIO'!Q29+'5. % BY PORTFOLIO'!Q30</f>
        <v>0</v>
      </c>
      <c r="D12" s="167" t="e">
        <f>'5. % BY PORTFOLIO'!U29</f>
        <v>#DIV/0!</v>
      </c>
      <c r="E12" s="130">
        <f>'5. % BY PORTFOLIO'!Q32</f>
        <v>0</v>
      </c>
      <c r="F12" s="123" t="e">
        <f>'5. % BY PORTFOLIO'!U32</f>
        <v>#DIV/0!</v>
      </c>
      <c r="G12" s="128">
        <f>'5. % BY PORTFOLIO'!Q36+'5. % BY PORTFOLIO'!Q37</f>
        <v>0</v>
      </c>
      <c r="H12" s="125" t="e">
        <f>'5. % BY PORTFOLIO'!U36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PORTFOLIO'!Q51+'5. % BY PORTFOLIO'!Q52</f>
        <v>0</v>
      </c>
      <c r="D13" s="167" t="e">
        <f>'5. % BY PORTFOLIO'!U51</f>
        <v>#DIV/0!</v>
      </c>
      <c r="E13" s="130">
        <f>'5. % BY PORTFOLIO'!Q54</f>
        <v>0</v>
      </c>
      <c r="F13" s="123" t="e">
        <f>'5. % BY PORTFOLIO'!U54</f>
        <v>#DIV/0!</v>
      </c>
      <c r="G13" s="128">
        <f>'5. % BY PORTFOLIO'!Q58+'5. % BY PORTFOLIO'!Q59</f>
        <v>0</v>
      </c>
      <c r="H13" s="125" t="e">
        <f>'5. % BY PORTFOLIO'!U58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PORTFOLIO'!Q73+'5. % BY PORTFOLIO'!Q74</f>
        <v>0</v>
      </c>
      <c r="D14" s="167" t="e">
        <f>'5. % BY PORTFOLIO'!U73</f>
        <v>#DIV/0!</v>
      </c>
      <c r="E14" s="130">
        <f>'5. % BY PORTFOLIO'!Q76</f>
        <v>0</v>
      </c>
      <c r="F14" s="123" t="e">
        <f>'5. % BY PORTFOLIO'!U76</f>
        <v>#DIV/0!</v>
      </c>
      <c r="G14" s="128">
        <f>'5. % BY PORTFOLIO'!Q80+'5. % BY PORTFOLIO'!Q81</f>
        <v>0</v>
      </c>
      <c r="H14" s="125" t="e">
        <f>'5. % BY PORTFOLIO'!U80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PORTFOLIO'!Q95+'5. % BY PORTFOLIO'!Q96</f>
        <v>0</v>
      </c>
      <c r="D15" s="167" t="e">
        <f>'5. % BY PORTFOLIO'!U95</f>
        <v>#DIV/0!</v>
      </c>
      <c r="E15" s="130">
        <f>'5. % BY PORTFOLIO'!Q98</f>
        <v>0</v>
      </c>
      <c r="F15" s="123" t="e">
        <f>'5. % BY PORTFOLIO'!U98</f>
        <v>#DIV/0!</v>
      </c>
      <c r="G15" s="128">
        <f>'5. % BY PORTFOLIO'!Q102+'5. % BY PORTFOLIO'!Q103</f>
        <v>0</v>
      </c>
      <c r="H15" s="125" t="e">
        <f>'5. % BY PORTFOLIO'!U102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PORTFOLIO'!Q117+'5. % BY PORTFOLIO'!Q118</f>
        <v>0</v>
      </c>
      <c r="D16" s="167" t="e">
        <f>'5. % BY PORTFOLIO'!U117</f>
        <v>#DIV/0!</v>
      </c>
      <c r="E16" s="130">
        <f>'5. % BY PORTFOLIO'!Q120</f>
        <v>0</v>
      </c>
      <c r="F16" s="123" t="e">
        <f>'5. % BY PORTFOLIO'!U120</f>
        <v>#DIV/0!</v>
      </c>
      <c r="G16" s="128">
        <f>'5. % BY PORTFOLIO'!Q124+'5. % BY PORTFOLIO'!Q125</f>
        <v>0</v>
      </c>
      <c r="H16" s="125" t="e">
        <f>'5. % BY PORTFOLIO'!U124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PORTFOLIO'!Q139+'5. % BY PORTFOLIO'!Q140</f>
        <v>0</v>
      </c>
      <c r="D17" s="167" t="e">
        <f>'5. % BY PORTFOLIO'!U139</f>
        <v>#DIV/0!</v>
      </c>
      <c r="E17" s="130">
        <f>'5. % BY PORTFOLIO'!Q142</f>
        <v>0</v>
      </c>
      <c r="F17" s="123" t="e">
        <f>'5. % BY PORTFOLIO'!U142</f>
        <v>#DIV/0!</v>
      </c>
      <c r="G17" s="128">
        <f>'5. % BY PORTFOLIO'!Q146+'5. % BY PORTFOLIO'!Q147</f>
        <v>0</v>
      </c>
      <c r="H17" s="125" t="e">
        <f>'5. % BY PORTFOLIO'!U146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438</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PRIORITY'!X6+'3. % BY PRIORITY'!X7</f>
        <v>0</v>
      </c>
      <c r="D5" s="167" t="e">
        <f>'3. % BY PRIORITY'!AB6</f>
        <v>#DIV/0!</v>
      </c>
      <c r="E5" s="127">
        <f>'3. % BY PRIORITY'!X9+'3. % BY PRIORITY'!X10+'3. % BY PRIORITY'!X11</f>
        <v>0</v>
      </c>
      <c r="F5" s="123" t="e">
        <f>'3. % BY PRIORITY'!AB9</f>
        <v>#DIV/0!</v>
      </c>
      <c r="G5" s="128">
        <f>'3. % BY PRIORITY'!X13+'3. % BY PRIORITY'!X14</f>
        <v>0</v>
      </c>
      <c r="H5" s="125" t="e">
        <f>'3. % BY PRIORITY'!AB13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PRIORITY'!X28+'3. % BY PRIORITY'!X29</f>
        <v>0</v>
      </c>
      <c r="D7" s="167" t="e">
        <f>'3. % BY PRIORITY'!AB28</f>
        <v>#DIV/0!</v>
      </c>
      <c r="E7" s="129">
        <f>'3. % BY PRIORITY'!X31+'3. % BY PRIORITY'!X32+'3. % BY PRIORITY'!X33</f>
        <v>0</v>
      </c>
      <c r="F7" s="123" t="e">
        <f>'3. % BY PRIORITY'!AB31</f>
        <v>#DIV/0!</v>
      </c>
      <c r="G7" s="128">
        <f>'3. % BY PRIORITY'!X35+'3. % BY PRIORITY'!X36</f>
        <v>0</v>
      </c>
      <c r="H7" s="125" t="e">
        <f>'3. % BY PRIORITY'!AB35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PRIORITY'!X50+'3. % BY PRIORITY'!X51</f>
        <v>0</v>
      </c>
      <c r="D8" s="167" t="e">
        <f>'3. % BY PRIORITY'!AB50</f>
        <v>#DIV/0!</v>
      </c>
      <c r="E8" s="129">
        <f>'3. % BY PRIORITY'!X53+'3. % BY PRIORITY'!X54+'3. % BY PRIORITY'!X55</f>
        <v>0</v>
      </c>
      <c r="F8" s="123" t="e">
        <f>'3. % BY PRIORITY'!AB53</f>
        <v>#DIV/0!</v>
      </c>
      <c r="G8" s="128">
        <f>'3. % BY PRIORITY'!X57+'3. % BY PRIORITY'!X58</f>
        <v>0</v>
      </c>
      <c r="H8" s="125" t="e">
        <f>'3. % BY PRIORITY'!AB57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PRIORITY'!X72+'3. % BY PRIORITY'!X73</f>
        <v>0</v>
      </c>
      <c r="D9" s="167" t="e">
        <f>'3. % BY PRIORITY'!AB72</f>
        <v>#DIV/0!</v>
      </c>
      <c r="E9" s="129">
        <f>'3. % BY PRIORITY'!X75+'3. % BY PRIORITY'!X76+'3. % BY PRIORITY'!X77</f>
        <v>0</v>
      </c>
      <c r="F9" s="123" t="e">
        <f>'3. % BY PRIORITY'!AB75</f>
        <v>#DIV/0!</v>
      </c>
      <c r="G9" s="128">
        <f>'3. % BY PRIORITY'!X79+'3. % BY PRIORITY'!X80</f>
        <v>0</v>
      </c>
      <c r="H9" s="125" t="e">
        <f>'3. % BY PRIORITY'!AB79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PORTFOLIO'!X6+'5. % BY PORTFOLIO'!X7</f>
        <v>0</v>
      </c>
      <c r="D11" s="167" t="e">
        <f>'5. % BY PORTFOLIO'!AB6</f>
        <v>#DIV/0!</v>
      </c>
      <c r="E11" s="129">
        <f>'5. % BY PORTFOLIO'!X9+'5. % BY PORTFOLIO'!X10+'5. % BY PORTFOLIO'!X11</f>
        <v>0</v>
      </c>
      <c r="F11" s="123" t="e">
        <f>'5. % BY PORTFOLIO'!AB9</f>
        <v>#DIV/0!</v>
      </c>
      <c r="G11" s="128">
        <f>'5. % BY PORTFOLIO'!X13+'5. % BY PORTFOLIO'!X14</f>
        <v>0</v>
      </c>
      <c r="H11" s="125" t="e">
        <f>'5. % BY PORTFOLIO'!AB13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PORTFOLIO'!X29+'5. % BY PORTFOLIO'!X30</f>
        <v>0</v>
      </c>
      <c r="D12" s="167" t="e">
        <f>'5. % BY PORTFOLIO'!AB29</f>
        <v>#DIV/0!</v>
      </c>
      <c r="E12" s="130">
        <f>'5. % BY PORTFOLIO'!X32+'5. % BY PORTFOLIO'!X33+'5. % BY PORTFOLIO'!X34</f>
        <v>0</v>
      </c>
      <c r="F12" s="123" t="e">
        <f>'5. % BY PORTFOLIO'!AB32</f>
        <v>#DIV/0!</v>
      </c>
      <c r="G12" s="128">
        <f>'5. % BY PORTFOLIO'!X36+'5. % BY PORTFOLIO'!X37</f>
        <v>0</v>
      </c>
      <c r="H12" s="125" t="e">
        <f>'5. % BY PORTFOLIO'!AB36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PORTFOLIO'!X51+'5. % BY PORTFOLIO'!X52</f>
        <v>0</v>
      </c>
      <c r="D13" s="167" t="e">
        <f>'5. % BY PORTFOLIO'!AB51</f>
        <v>#DIV/0!</v>
      </c>
      <c r="E13" s="130">
        <f>'5. % BY PORTFOLIO'!X54+'5. % BY PORTFOLIO'!X55+'5. % BY PORTFOLIO'!X56</f>
        <v>0</v>
      </c>
      <c r="F13" s="123" t="e">
        <f>'5. % BY PORTFOLIO'!AB54</f>
        <v>#DIV/0!</v>
      </c>
      <c r="G13" s="128">
        <f>'5. % BY PORTFOLIO'!X58+'5. % BY PORTFOLIO'!X59</f>
        <v>0</v>
      </c>
      <c r="H13" s="125" t="e">
        <f>'5. % BY PORTFOLIO'!AB58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PORTFOLIO'!X73+'5. % BY PORTFOLIO'!X74</f>
        <v>0</v>
      </c>
      <c r="D14" s="167" t="e">
        <f>'5. % BY PORTFOLIO'!AB73</f>
        <v>#DIV/0!</v>
      </c>
      <c r="E14" s="130">
        <f>'5. % BY PORTFOLIO'!X76+'5. % BY PORTFOLIO'!X77+'5. % BY PORTFOLIO'!X78</f>
        <v>0</v>
      </c>
      <c r="F14" s="123" t="e">
        <f>'5. % BY PORTFOLIO'!AB76</f>
        <v>#DIV/0!</v>
      </c>
      <c r="G14" s="128">
        <f>'5. % BY PORTFOLIO'!X80+'5. % BY PORTFOLIO'!X81</f>
        <v>0</v>
      </c>
      <c r="H14" s="125" t="e">
        <f>'5. % BY PORTFOLIO'!AB80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PORTFOLIO'!X95+'5. % BY PORTFOLIO'!X96</f>
        <v>0</v>
      </c>
      <c r="D15" s="167" t="e">
        <f>'5. % BY PORTFOLIO'!AB95</f>
        <v>#DIV/0!</v>
      </c>
      <c r="E15" s="130">
        <f>'5. % BY PORTFOLIO'!X98+'5. % BY PORTFOLIO'!X99+'5. % BY PORTFOLIO'!X100</f>
        <v>0</v>
      </c>
      <c r="F15" s="123" t="e">
        <f>'5. % BY PORTFOLIO'!AB98</f>
        <v>#DIV/0!</v>
      </c>
      <c r="G15" s="128">
        <f>'5. % BY PORTFOLIO'!X102+'5. % BY PORTFOLIO'!X103</f>
        <v>0</v>
      </c>
      <c r="H15" s="125" t="e">
        <f>'5. % BY PORTFOLIO'!AB102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PORTFOLIO'!X117+'5. % BY PORTFOLIO'!X118</f>
        <v>0</v>
      </c>
      <c r="D16" s="167" t="e">
        <f>'5. % BY PORTFOLIO'!AB117</f>
        <v>#DIV/0!</v>
      </c>
      <c r="E16" s="130">
        <f>'5. % BY PORTFOLIO'!X120+'5. % BY PORTFOLIO'!X121+'5. % BY PORTFOLIO'!X122</f>
        <v>0</v>
      </c>
      <c r="F16" s="123" t="e">
        <f>'5. % BY PORTFOLIO'!AB120</f>
        <v>#DIV/0!</v>
      </c>
      <c r="G16" s="128">
        <f>'5. % BY PORTFOLIO'!X124+'5. % BY PORTFOLIO'!X125</f>
        <v>0</v>
      </c>
      <c r="H16" s="125" t="e">
        <f>'5. % BY PORTFOLIO'!AB124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PORTFOLIO'!X139+'5. % BY PORTFOLIO'!X140</f>
        <v>0</v>
      </c>
      <c r="D17" s="167" t="e">
        <f>'5. % BY PORTFOLIO'!AB139</f>
        <v>#DIV/0!</v>
      </c>
      <c r="E17" s="130">
        <f>'5. % BY PORTFOLIO'!X142+'5. % BY PORTFOLIO'!X143+'5. % BY PORTFOLIO'!X144</f>
        <v>0</v>
      </c>
      <c r="F17" s="123" t="e">
        <f>'5. % BY PORTFOLIO'!AB142</f>
        <v>#DIV/0!</v>
      </c>
      <c r="G17" s="128">
        <f>'5. % BY PORTFOLIO'!X146+'5. % BY PORTFOLIO'!X147</f>
        <v>0</v>
      </c>
      <c r="H17" s="125" t="e">
        <f>'5. % BY PORTFOLIO'!AB146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28" t="s">
        <v>62</v>
      </c>
    </row>
    <row r="2" spans="1:7" ht="24" customHeight="1">
      <c r="A2" s="486" t="s">
        <v>233</v>
      </c>
      <c r="B2" s="487"/>
      <c r="C2" s="487"/>
      <c r="D2" s="487"/>
      <c r="E2" s="487"/>
      <c r="F2" s="487"/>
      <c r="G2" s="488"/>
    </row>
    <row r="3" spans="1:7" ht="24" customHeight="1">
      <c r="A3" s="489"/>
      <c r="B3" s="490"/>
      <c r="C3" s="490"/>
      <c r="D3" s="490"/>
      <c r="E3" s="490"/>
      <c r="F3" s="490"/>
      <c r="G3" s="491"/>
    </row>
    <row r="4" spans="1:7" ht="24" customHeight="1" thickBot="1">
      <c r="A4" s="492"/>
      <c r="B4" s="493"/>
      <c r="C4" s="493"/>
      <c r="D4" s="493"/>
      <c r="E4" s="493"/>
      <c r="F4" s="493"/>
      <c r="G4" s="494"/>
    </row>
    <row r="5" spans="1:7">
      <c r="A5" s="228" t="s">
        <v>426</v>
      </c>
      <c r="B5" t="s">
        <v>274</v>
      </c>
    </row>
    <row r="7" spans="1:7">
      <c r="A7" s="228" t="s">
        <v>232</v>
      </c>
      <c r="B7" t="s">
        <v>275</v>
      </c>
    </row>
    <row r="8" spans="1:7">
      <c r="A8" s="230" t="s">
        <v>195</v>
      </c>
      <c r="B8" s="229">
        <v>14</v>
      </c>
    </row>
    <row r="9" spans="1:7">
      <c r="A9" s="384" t="s">
        <v>88</v>
      </c>
      <c r="B9" s="229">
        <v>1</v>
      </c>
    </row>
    <row r="10" spans="1:7">
      <c r="A10" s="384" t="s">
        <v>95</v>
      </c>
      <c r="B10" s="229">
        <v>7</v>
      </c>
    </row>
    <row r="11" spans="1:7">
      <c r="A11" s="384" t="s">
        <v>272</v>
      </c>
      <c r="B11" s="229">
        <v>6</v>
      </c>
    </row>
    <row r="12" spans="1:7">
      <c r="A12" s="230" t="s">
        <v>196</v>
      </c>
      <c r="B12" s="229">
        <v>50</v>
      </c>
    </row>
    <row r="13" spans="1:7">
      <c r="A13" s="384" t="s">
        <v>88</v>
      </c>
      <c r="B13" s="229">
        <v>12</v>
      </c>
    </row>
    <row r="14" spans="1:7">
      <c r="A14" s="384" t="s">
        <v>93</v>
      </c>
      <c r="B14" s="229">
        <v>7</v>
      </c>
    </row>
    <row r="15" spans="1:7">
      <c r="A15" s="384" t="s">
        <v>273</v>
      </c>
      <c r="B15" s="229">
        <v>4</v>
      </c>
    </row>
    <row r="16" spans="1:7">
      <c r="A16" s="384" t="s">
        <v>77</v>
      </c>
      <c r="B16" s="229">
        <v>5</v>
      </c>
    </row>
    <row r="17" spans="1:2">
      <c r="A17" s="384" t="s">
        <v>95</v>
      </c>
      <c r="B17" s="229">
        <v>8</v>
      </c>
    </row>
    <row r="18" spans="1:2">
      <c r="A18" s="384" t="s">
        <v>272</v>
      </c>
      <c r="B18" s="229">
        <v>7</v>
      </c>
    </row>
    <row r="19" spans="1:2">
      <c r="A19" s="384" t="s">
        <v>5</v>
      </c>
      <c r="B19" s="229">
        <v>7</v>
      </c>
    </row>
    <row r="20" spans="1:2">
      <c r="A20" s="230" t="s">
        <v>194</v>
      </c>
      <c r="B20" s="229">
        <v>58</v>
      </c>
    </row>
    <row r="21" spans="1:2">
      <c r="A21" s="384" t="s">
        <v>88</v>
      </c>
      <c r="B21" s="229">
        <v>7</v>
      </c>
    </row>
    <row r="22" spans="1:2">
      <c r="A22" s="384" t="s">
        <v>93</v>
      </c>
      <c r="B22" s="229">
        <v>8</v>
      </c>
    </row>
    <row r="23" spans="1:2">
      <c r="A23" s="384" t="s">
        <v>273</v>
      </c>
      <c r="B23" s="229">
        <v>13</v>
      </c>
    </row>
    <row r="24" spans="1:2">
      <c r="A24" s="384" t="s">
        <v>77</v>
      </c>
      <c r="B24" s="229">
        <v>15</v>
      </c>
    </row>
    <row r="25" spans="1:2">
      <c r="A25" s="384" t="s">
        <v>95</v>
      </c>
      <c r="B25" s="229">
        <v>5</v>
      </c>
    </row>
    <row r="26" spans="1:2">
      <c r="A26" s="384" t="s">
        <v>272</v>
      </c>
      <c r="B26" s="229">
        <v>3</v>
      </c>
    </row>
    <row r="27" spans="1:2">
      <c r="A27" s="384" t="s">
        <v>5</v>
      </c>
      <c r="B27" s="229">
        <v>7</v>
      </c>
    </row>
    <row r="28" spans="1:2">
      <c r="A28" s="230" t="s">
        <v>230</v>
      </c>
      <c r="B28" s="229"/>
    </row>
    <row r="29" spans="1:2">
      <c r="A29" s="384" t="s">
        <v>230</v>
      </c>
      <c r="B29" s="229"/>
    </row>
    <row r="30" spans="1:2">
      <c r="A30" s="230" t="s">
        <v>231</v>
      </c>
      <c r="B30" s="229">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1"/>
  <sheetViews>
    <sheetView tabSelected="1" zoomScale="70" zoomScaleNormal="70" zoomScaleSheetLayoutView="30" workbookViewId="0">
      <pane xSplit="5" ySplit="3" topLeftCell="F4" activePane="bottomRight" state="frozen"/>
      <selection pane="topRight" activeCell="G1" sqref="G1"/>
      <selection pane="bottomLeft" activeCell="A3" sqref="A3"/>
      <selection pane="bottomRight" activeCell="A64" sqref="A64"/>
    </sheetView>
  </sheetViews>
  <sheetFormatPr defaultColWidth="9.140625" defaultRowHeight="15.75"/>
  <cols>
    <col min="1" max="1" width="12.7109375" style="138" customWidth="1"/>
    <col min="2" max="2" width="18.85546875" style="43" customWidth="1"/>
    <col min="3" max="3" width="37" style="132" customWidth="1"/>
    <col min="4" max="4" width="37" style="133" customWidth="1"/>
    <col min="5" max="5" width="26.5703125" style="43" hidden="1" customWidth="1"/>
    <col min="6" max="7" width="39.7109375" style="132" customWidth="1"/>
    <col min="8" max="8" width="22.5703125" style="342" customWidth="1"/>
    <col min="9" max="9" width="39.7109375" style="132" customWidth="1"/>
    <col min="10" max="10" width="51.7109375" style="45" hidden="1" customWidth="1"/>
    <col min="11" max="12" width="39.7109375" style="45" hidden="1" customWidth="1"/>
    <col min="13" max="13" width="22.5703125" style="131" hidden="1" customWidth="1"/>
    <col min="14" max="14" width="52.5703125" style="45" hidden="1" customWidth="1"/>
    <col min="15" max="15" width="52.42578125" style="243" hidden="1" customWidth="1"/>
    <col min="16" max="17" width="41.85546875" style="243" hidden="1" customWidth="1"/>
    <col min="18" max="18" width="20.85546875" style="45" hidden="1" customWidth="1"/>
    <col min="19" max="19" width="66" style="355" hidden="1" customWidth="1"/>
    <col min="20" max="21" width="47.42578125" style="243" hidden="1" customWidth="1"/>
    <col min="22" max="22" width="25.28515625" style="131" hidden="1" customWidth="1"/>
    <col min="23" max="23" width="35.85546875" style="429" hidden="1" customWidth="1"/>
    <col min="24" max="24" width="22.140625" style="133" hidden="1" customWidth="1"/>
    <col min="25" max="26" width="22.140625" style="43" customWidth="1"/>
    <col min="27" max="27" width="23.5703125" style="133" hidden="1" customWidth="1"/>
    <col min="28" max="28" width="9.140625" style="245" hidden="1" customWidth="1"/>
    <col min="29" max="38" width="9.140625" style="322" customWidth="1"/>
    <col min="39" max="47" width="9.140625" style="322"/>
    <col min="48" max="16384" width="9.140625" style="43"/>
  </cols>
  <sheetData>
    <row r="1" spans="1:51" s="322" customFormat="1" ht="19.5" thickBot="1">
      <c r="A1" s="225" t="s">
        <v>62</v>
      </c>
      <c r="C1" s="323"/>
      <c r="D1" s="324"/>
      <c r="F1" s="323"/>
      <c r="G1" s="323"/>
      <c r="H1" s="341"/>
      <c r="I1" s="323"/>
      <c r="J1" s="44"/>
      <c r="K1" s="44"/>
      <c r="L1" s="44"/>
      <c r="M1" s="325"/>
      <c r="N1" s="44"/>
      <c r="O1" s="326"/>
      <c r="P1" s="326"/>
      <c r="Q1" s="326"/>
      <c r="R1" s="44"/>
      <c r="S1" s="354"/>
      <c r="T1" s="326"/>
      <c r="U1" s="326"/>
      <c r="V1" s="325"/>
      <c r="W1" s="415"/>
      <c r="X1" s="324"/>
      <c r="AA1" s="324"/>
      <c r="AB1" s="327"/>
    </row>
    <row r="2" spans="1:51" ht="48.75" customHeight="1" thickTop="1">
      <c r="A2" s="451" t="s">
        <v>229</v>
      </c>
      <c r="B2" s="452"/>
      <c r="C2" s="452"/>
      <c r="D2" s="453"/>
      <c r="E2" s="322"/>
      <c r="F2" s="323"/>
      <c r="G2" s="323"/>
      <c r="H2" s="341"/>
      <c r="I2" s="323"/>
      <c r="J2" s="44"/>
      <c r="K2" s="44"/>
      <c r="L2" s="44"/>
      <c r="M2" s="325"/>
      <c r="N2" s="44"/>
      <c r="O2" s="326"/>
      <c r="P2" s="326"/>
      <c r="Q2" s="326"/>
      <c r="R2" s="44"/>
      <c r="S2" s="354"/>
      <c r="T2" s="326"/>
      <c r="U2" s="326"/>
      <c r="V2" s="325"/>
      <c r="W2" s="415"/>
      <c r="X2" s="324"/>
      <c r="Y2" s="322"/>
      <c r="Z2" s="322"/>
      <c r="AA2" s="324"/>
      <c r="AB2" s="327"/>
      <c r="AV2" s="322"/>
      <c r="AW2" s="322"/>
      <c r="AX2" s="322"/>
      <c r="AY2" s="322"/>
    </row>
    <row r="3" spans="1:51" s="55" customFormat="1" ht="47.25">
      <c r="A3" s="329" t="s">
        <v>212</v>
      </c>
      <c r="B3" s="330" t="s">
        <v>104</v>
      </c>
      <c r="C3" s="331" t="s">
        <v>0</v>
      </c>
      <c r="D3" s="330" t="s">
        <v>433</v>
      </c>
      <c r="E3" s="330" t="s">
        <v>89</v>
      </c>
      <c r="F3" s="330" t="s">
        <v>422</v>
      </c>
      <c r="G3" s="330" t="s">
        <v>264</v>
      </c>
      <c r="H3" s="330" t="s">
        <v>87</v>
      </c>
      <c r="I3" s="330" t="s">
        <v>240</v>
      </c>
      <c r="J3" s="330" t="s">
        <v>246</v>
      </c>
      <c r="K3" s="330" t="s">
        <v>423</v>
      </c>
      <c r="L3" s="330" t="s">
        <v>223</v>
      </c>
      <c r="M3" s="330" t="s">
        <v>7</v>
      </c>
      <c r="N3" s="330" t="s">
        <v>224</v>
      </c>
      <c r="O3" s="330" t="s">
        <v>424</v>
      </c>
      <c r="P3" s="330" t="s">
        <v>425</v>
      </c>
      <c r="Q3" s="330" t="s">
        <v>235</v>
      </c>
      <c r="R3" s="330" t="s">
        <v>8</v>
      </c>
      <c r="S3" s="330" t="s">
        <v>241</v>
      </c>
      <c r="T3" s="330" t="s">
        <v>247</v>
      </c>
      <c r="U3" s="330" t="s">
        <v>426</v>
      </c>
      <c r="V3" s="330" t="s">
        <v>74</v>
      </c>
      <c r="W3" s="330" t="s">
        <v>242</v>
      </c>
      <c r="X3" s="330" t="s">
        <v>3</v>
      </c>
      <c r="Y3" s="330" t="s">
        <v>67</v>
      </c>
      <c r="Z3" s="330" t="s">
        <v>4</v>
      </c>
      <c r="AA3" s="330" t="s">
        <v>90</v>
      </c>
      <c r="AB3" s="329" t="s">
        <v>92</v>
      </c>
      <c r="AC3" s="146"/>
      <c r="AD3" s="146"/>
      <c r="AE3" s="146"/>
      <c r="AF3" s="146"/>
      <c r="AG3" s="146"/>
      <c r="AH3" s="146"/>
      <c r="AI3" s="146"/>
      <c r="AJ3" s="146"/>
      <c r="AK3" s="146"/>
      <c r="AL3" s="146"/>
      <c r="AM3" s="146"/>
      <c r="AN3" s="146"/>
      <c r="AO3" s="146"/>
      <c r="AP3" s="146"/>
      <c r="AQ3" s="146"/>
      <c r="AR3" s="146"/>
      <c r="AS3" s="146"/>
      <c r="AT3" s="146"/>
      <c r="AU3" s="146"/>
    </row>
    <row r="4" spans="1:51" s="247" customFormat="1" ht="21" hidden="1">
      <c r="A4" s="332" t="s">
        <v>209</v>
      </c>
      <c r="B4" s="385"/>
      <c r="C4" s="387"/>
      <c r="D4" s="385"/>
      <c r="E4" s="385"/>
      <c r="F4" s="385"/>
      <c r="G4" s="385"/>
      <c r="H4" s="385"/>
      <c r="I4" s="385"/>
      <c r="J4" s="385"/>
      <c r="K4" s="385"/>
      <c r="L4" s="385"/>
      <c r="M4" s="385"/>
      <c r="N4" s="385"/>
      <c r="O4" s="388"/>
      <c r="P4" s="388"/>
      <c r="Q4" s="388"/>
      <c r="R4" s="385"/>
      <c r="S4" s="388"/>
      <c r="T4" s="426"/>
      <c r="U4" s="388"/>
      <c r="V4" s="385"/>
      <c r="W4" s="385"/>
      <c r="X4" s="385"/>
      <c r="Y4" s="385"/>
      <c r="Z4" s="385"/>
      <c r="AA4" s="385"/>
      <c r="AB4" s="389">
        <v>1</v>
      </c>
      <c r="AC4" s="390"/>
      <c r="AD4" s="390"/>
      <c r="AE4" s="390"/>
      <c r="AF4" s="390"/>
      <c r="AG4" s="390"/>
      <c r="AH4" s="390"/>
      <c r="AI4" s="390"/>
      <c r="AJ4" s="390"/>
      <c r="AK4" s="390"/>
      <c r="AL4" s="390"/>
      <c r="AM4" s="390"/>
      <c r="AN4" s="390"/>
      <c r="AO4" s="390"/>
      <c r="AP4" s="390"/>
      <c r="AQ4" s="390"/>
      <c r="AR4" s="390"/>
      <c r="AS4" s="390"/>
      <c r="AT4" s="390"/>
      <c r="AU4" s="390"/>
    </row>
    <row r="5" spans="1:51" ht="103.5" hidden="1" customHeight="1">
      <c r="A5" s="187" t="s">
        <v>108</v>
      </c>
      <c r="B5" s="186" t="s">
        <v>101</v>
      </c>
      <c r="C5" s="166" t="s">
        <v>276</v>
      </c>
      <c r="D5" s="337" t="s">
        <v>277</v>
      </c>
      <c r="E5" s="136">
        <v>43497</v>
      </c>
      <c r="F5" s="357"/>
      <c r="G5" s="357"/>
      <c r="H5" s="353" t="s">
        <v>43</v>
      </c>
      <c r="I5" s="357" t="s">
        <v>546</v>
      </c>
      <c r="J5" s="358"/>
      <c r="K5" s="358"/>
      <c r="L5" s="358"/>
      <c r="M5" s="134" t="s">
        <v>44</v>
      </c>
      <c r="N5" s="358"/>
      <c r="O5" s="356"/>
      <c r="P5" s="356"/>
      <c r="Q5" s="356"/>
      <c r="R5" s="134" t="s">
        <v>44</v>
      </c>
      <c r="S5" s="383"/>
      <c r="T5" s="416"/>
      <c r="U5" s="416"/>
      <c r="V5" s="134" t="s">
        <v>46</v>
      </c>
      <c r="W5" s="420"/>
      <c r="X5" s="135" t="s">
        <v>194</v>
      </c>
      <c r="Y5" s="164" t="s">
        <v>77</v>
      </c>
      <c r="Z5" s="164" t="s">
        <v>329</v>
      </c>
      <c r="AA5" s="360" t="s">
        <v>400</v>
      </c>
      <c r="AB5" s="246">
        <v>2</v>
      </c>
    </row>
    <row r="6" spans="1:51" ht="103.5" hidden="1" customHeight="1">
      <c r="A6" s="187" t="s">
        <v>109</v>
      </c>
      <c r="B6" s="186" t="s">
        <v>101</v>
      </c>
      <c r="C6" s="166" t="s">
        <v>278</v>
      </c>
      <c r="D6" s="337" t="s">
        <v>470</v>
      </c>
      <c r="E6" s="136">
        <v>43282</v>
      </c>
      <c r="F6" s="357" t="s">
        <v>547</v>
      </c>
      <c r="G6" s="357"/>
      <c r="H6" s="353" t="s">
        <v>41</v>
      </c>
      <c r="I6" s="357"/>
      <c r="J6" s="358"/>
      <c r="K6" s="358"/>
      <c r="L6" s="358"/>
      <c r="M6" s="134" t="s">
        <v>44</v>
      </c>
      <c r="N6" s="358"/>
      <c r="O6" s="356"/>
      <c r="P6" s="356"/>
      <c r="Q6" s="356"/>
      <c r="R6" s="134" t="s">
        <v>44</v>
      </c>
      <c r="S6" s="383"/>
      <c r="T6" s="416"/>
      <c r="U6" s="416"/>
      <c r="V6" s="134" t="s">
        <v>46</v>
      </c>
      <c r="W6" s="420"/>
      <c r="X6" s="135" t="s">
        <v>194</v>
      </c>
      <c r="Y6" s="164" t="s">
        <v>77</v>
      </c>
      <c r="Z6" s="164" t="s">
        <v>329</v>
      </c>
      <c r="AA6" s="360" t="s">
        <v>400</v>
      </c>
      <c r="AB6" s="246">
        <v>3</v>
      </c>
    </row>
    <row r="7" spans="1:51" ht="103.5" hidden="1" customHeight="1">
      <c r="A7" s="187" t="s">
        <v>110</v>
      </c>
      <c r="B7" s="186" t="s">
        <v>101</v>
      </c>
      <c r="C7" s="166" t="s">
        <v>279</v>
      </c>
      <c r="D7" s="337" t="s">
        <v>471</v>
      </c>
      <c r="E7" s="136">
        <v>43525</v>
      </c>
      <c r="F7" s="357" t="s">
        <v>548</v>
      </c>
      <c r="G7" s="357"/>
      <c r="H7" s="353" t="s">
        <v>41</v>
      </c>
      <c r="I7" s="357"/>
      <c r="J7" s="358"/>
      <c r="K7" s="380"/>
      <c r="L7" s="358"/>
      <c r="M7" s="134" t="s">
        <v>44</v>
      </c>
      <c r="N7" s="358"/>
      <c r="O7" s="356"/>
      <c r="P7" s="356"/>
      <c r="Q7" s="356"/>
      <c r="R7" s="134" t="s">
        <v>44</v>
      </c>
      <c r="S7" s="383"/>
      <c r="T7" s="416"/>
      <c r="U7" s="416"/>
      <c r="V7" s="134" t="s">
        <v>46</v>
      </c>
      <c r="W7" s="420"/>
      <c r="X7" s="135" t="s">
        <v>194</v>
      </c>
      <c r="Y7" s="164" t="s">
        <v>77</v>
      </c>
      <c r="Z7" s="164" t="s">
        <v>329</v>
      </c>
      <c r="AA7" s="360" t="s">
        <v>400</v>
      </c>
      <c r="AB7" s="246">
        <v>4</v>
      </c>
    </row>
    <row r="8" spans="1:51" ht="90" hidden="1">
      <c r="A8" s="187" t="s">
        <v>111</v>
      </c>
      <c r="B8" s="186" t="s">
        <v>101</v>
      </c>
      <c r="C8" s="166" t="s">
        <v>280</v>
      </c>
      <c r="D8" s="337" t="s">
        <v>445</v>
      </c>
      <c r="E8" s="136">
        <v>43525</v>
      </c>
      <c r="F8" s="357" t="s">
        <v>549</v>
      </c>
      <c r="G8" s="357"/>
      <c r="H8" s="353" t="s">
        <v>41</v>
      </c>
      <c r="I8" s="357"/>
      <c r="J8" s="358"/>
      <c r="K8" s="358"/>
      <c r="L8" s="358"/>
      <c r="M8" s="134" t="s">
        <v>44</v>
      </c>
      <c r="N8" s="358"/>
      <c r="O8" s="356"/>
      <c r="P8" s="356"/>
      <c r="Q8" s="356"/>
      <c r="R8" s="134" t="s">
        <v>44</v>
      </c>
      <c r="S8" s="383"/>
      <c r="T8" s="416"/>
      <c r="U8" s="416"/>
      <c r="V8" s="134" t="s">
        <v>46</v>
      </c>
      <c r="W8" s="420"/>
      <c r="X8" s="135" t="s">
        <v>194</v>
      </c>
      <c r="Y8" s="164" t="s">
        <v>77</v>
      </c>
      <c r="Z8" s="164" t="s">
        <v>329</v>
      </c>
      <c r="AA8" s="360" t="s">
        <v>400</v>
      </c>
      <c r="AB8" s="246">
        <v>5</v>
      </c>
    </row>
    <row r="9" spans="1:51" ht="103.5" hidden="1" customHeight="1">
      <c r="A9" s="187" t="s">
        <v>112</v>
      </c>
      <c r="B9" s="186" t="s">
        <v>101</v>
      </c>
      <c r="C9" s="166" t="s">
        <v>248</v>
      </c>
      <c r="D9" s="337" t="s">
        <v>472</v>
      </c>
      <c r="E9" s="136">
        <v>43525</v>
      </c>
      <c r="F9" s="357" t="s">
        <v>616</v>
      </c>
      <c r="G9" s="357"/>
      <c r="H9" s="353" t="s">
        <v>41</v>
      </c>
      <c r="I9" s="357"/>
      <c r="J9" s="358"/>
      <c r="K9" s="358"/>
      <c r="L9" s="358"/>
      <c r="M9" s="134" t="s">
        <v>44</v>
      </c>
      <c r="N9" s="358"/>
      <c r="O9" s="356"/>
      <c r="P9" s="356"/>
      <c r="Q9" s="356"/>
      <c r="R9" s="134" t="s">
        <v>44</v>
      </c>
      <c r="S9" s="356"/>
      <c r="T9" s="416"/>
      <c r="U9" s="416"/>
      <c r="V9" s="134" t="s">
        <v>46</v>
      </c>
      <c r="W9" s="420"/>
      <c r="X9" s="135" t="s">
        <v>194</v>
      </c>
      <c r="Y9" s="164" t="s">
        <v>77</v>
      </c>
      <c r="Z9" s="164" t="s">
        <v>329</v>
      </c>
      <c r="AA9" s="360" t="s">
        <v>400</v>
      </c>
      <c r="AB9" s="246">
        <v>6</v>
      </c>
    </row>
    <row r="10" spans="1:51" ht="103.5" hidden="1" customHeight="1">
      <c r="A10" s="187" t="s">
        <v>113</v>
      </c>
      <c r="B10" s="186" t="s">
        <v>101</v>
      </c>
      <c r="C10" s="166" t="s">
        <v>248</v>
      </c>
      <c r="D10" s="337" t="s">
        <v>473</v>
      </c>
      <c r="E10" s="136">
        <v>43344</v>
      </c>
      <c r="F10" s="357" t="s">
        <v>550</v>
      </c>
      <c r="G10" s="357"/>
      <c r="H10" s="353" t="s">
        <v>41</v>
      </c>
      <c r="I10" s="357"/>
      <c r="J10" s="358"/>
      <c r="K10" s="358"/>
      <c r="L10" s="358"/>
      <c r="M10" s="134" t="s">
        <v>44</v>
      </c>
      <c r="N10" s="358"/>
      <c r="O10" s="356"/>
      <c r="P10" s="356"/>
      <c r="Q10" s="356"/>
      <c r="R10" s="134" t="s">
        <v>44</v>
      </c>
      <c r="S10" s="383"/>
      <c r="T10" s="416"/>
      <c r="U10" s="416"/>
      <c r="V10" s="134" t="s">
        <v>46</v>
      </c>
      <c r="W10" s="420"/>
      <c r="X10" s="135" t="s">
        <v>194</v>
      </c>
      <c r="Y10" s="164" t="s">
        <v>77</v>
      </c>
      <c r="Z10" s="164" t="s">
        <v>329</v>
      </c>
      <c r="AA10" s="360" t="s">
        <v>400</v>
      </c>
      <c r="AB10" s="246">
        <v>7</v>
      </c>
    </row>
    <row r="11" spans="1:51" ht="103.5" hidden="1" customHeight="1">
      <c r="A11" s="187" t="s">
        <v>114</v>
      </c>
      <c r="B11" s="186" t="s">
        <v>100</v>
      </c>
      <c r="C11" s="166" t="s">
        <v>248</v>
      </c>
      <c r="D11" s="337" t="s">
        <v>462</v>
      </c>
      <c r="E11" s="136">
        <v>43525</v>
      </c>
      <c r="F11" s="357"/>
      <c r="G11" s="357"/>
      <c r="H11" s="353" t="s">
        <v>43</v>
      </c>
      <c r="I11" s="357"/>
      <c r="J11" s="358"/>
      <c r="K11" s="358"/>
      <c r="L11" s="358"/>
      <c r="M11" s="134" t="s">
        <v>44</v>
      </c>
      <c r="N11" s="358"/>
      <c r="O11" s="356"/>
      <c r="P11" s="356"/>
      <c r="Q11" s="356"/>
      <c r="R11" s="134" t="s">
        <v>44</v>
      </c>
      <c r="S11" s="383"/>
      <c r="T11" s="356"/>
      <c r="U11" s="416"/>
      <c r="V11" s="134" t="s">
        <v>46</v>
      </c>
      <c r="W11" s="420"/>
      <c r="X11" s="135" t="s">
        <v>194</v>
      </c>
      <c r="Y11" s="164" t="s">
        <v>77</v>
      </c>
      <c r="Z11" s="164" t="s">
        <v>329</v>
      </c>
      <c r="AA11" s="360" t="s">
        <v>401</v>
      </c>
      <c r="AB11" s="246">
        <v>8</v>
      </c>
    </row>
    <row r="12" spans="1:51" ht="103.5" hidden="1" customHeight="1">
      <c r="A12" s="187" t="s">
        <v>115</v>
      </c>
      <c r="B12" s="186" t="s">
        <v>329</v>
      </c>
      <c r="C12" s="166" t="s">
        <v>248</v>
      </c>
      <c r="D12" s="337" t="s">
        <v>504</v>
      </c>
      <c r="E12" s="136">
        <v>43525</v>
      </c>
      <c r="F12" s="357"/>
      <c r="G12" s="357"/>
      <c r="H12" s="353" t="s">
        <v>43</v>
      </c>
      <c r="I12" s="357"/>
      <c r="J12" s="358"/>
      <c r="K12" s="358"/>
      <c r="L12" s="358"/>
      <c r="M12" s="134" t="s">
        <v>44</v>
      </c>
      <c r="N12" s="358"/>
      <c r="O12" s="356"/>
      <c r="P12" s="356"/>
      <c r="Q12" s="356"/>
      <c r="R12" s="134" t="s">
        <v>44</v>
      </c>
      <c r="S12" s="383"/>
      <c r="T12" s="416"/>
      <c r="U12" s="416"/>
      <c r="V12" s="134" t="s">
        <v>46</v>
      </c>
      <c r="W12" s="420"/>
      <c r="X12" s="135" t="s">
        <v>194</v>
      </c>
      <c r="Y12" s="164" t="s">
        <v>77</v>
      </c>
      <c r="Z12" s="164" t="s">
        <v>329</v>
      </c>
      <c r="AA12" s="360" t="s">
        <v>402</v>
      </c>
      <c r="AB12" s="246">
        <v>9</v>
      </c>
    </row>
    <row r="13" spans="1:51" ht="103.5" hidden="1" customHeight="1">
      <c r="A13" s="187" t="s">
        <v>116</v>
      </c>
      <c r="B13" s="186" t="s">
        <v>329</v>
      </c>
      <c r="C13" s="166" t="s">
        <v>248</v>
      </c>
      <c r="D13" s="337" t="s">
        <v>505</v>
      </c>
      <c r="E13" s="136">
        <v>43525</v>
      </c>
      <c r="F13" s="357"/>
      <c r="G13" s="357"/>
      <c r="H13" s="353" t="s">
        <v>43</v>
      </c>
      <c r="I13" s="357"/>
      <c r="J13" s="358"/>
      <c r="K13" s="358"/>
      <c r="L13" s="358"/>
      <c r="M13" s="134" t="s">
        <v>44</v>
      </c>
      <c r="N13" s="358"/>
      <c r="O13" s="356"/>
      <c r="P13" s="356"/>
      <c r="Q13" s="356"/>
      <c r="R13" s="134" t="s">
        <v>44</v>
      </c>
      <c r="S13" s="383"/>
      <c r="T13" s="416"/>
      <c r="U13" s="416"/>
      <c r="V13" s="134" t="s">
        <v>46</v>
      </c>
      <c r="W13" s="420"/>
      <c r="X13" s="135" t="s">
        <v>194</v>
      </c>
      <c r="Y13" s="164" t="s">
        <v>77</v>
      </c>
      <c r="Z13" s="164" t="s">
        <v>329</v>
      </c>
      <c r="AA13" s="360" t="s">
        <v>402</v>
      </c>
      <c r="AB13" s="246">
        <v>10</v>
      </c>
    </row>
    <row r="14" spans="1:51" ht="103.5" hidden="1" customHeight="1">
      <c r="A14" s="187" t="s">
        <v>117</v>
      </c>
      <c r="B14" s="186" t="s">
        <v>103</v>
      </c>
      <c r="C14" s="166" t="s">
        <v>281</v>
      </c>
      <c r="D14" s="350" t="s">
        <v>468</v>
      </c>
      <c r="E14" s="136">
        <v>43525</v>
      </c>
      <c r="F14" s="357" t="s">
        <v>590</v>
      </c>
      <c r="G14" s="357"/>
      <c r="H14" s="353" t="s">
        <v>41</v>
      </c>
      <c r="I14" s="357"/>
      <c r="J14" s="358"/>
      <c r="K14" s="358"/>
      <c r="L14" s="358"/>
      <c r="M14" s="134" t="s">
        <v>44</v>
      </c>
      <c r="N14" s="358"/>
      <c r="O14" s="356"/>
      <c r="P14" s="356"/>
      <c r="Q14" s="356"/>
      <c r="R14" s="134" t="s">
        <v>44</v>
      </c>
      <c r="S14" s="383"/>
      <c r="T14" s="416"/>
      <c r="U14" s="358"/>
      <c r="V14" s="134" t="s">
        <v>46</v>
      </c>
      <c r="W14" s="420"/>
      <c r="X14" s="135" t="s">
        <v>194</v>
      </c>
      <c r="Y14" s="164" t="s">
        <v>77</v>
      </c>
      <c r="Z14" s="164" t="s">
        <v>329</v>
      </c>
      <c r="AA14" s="360" t="s">
        <v>403</v>
      </c>
      <c r="AB14" s="246">
        <v>11</v>
      </c>
    </row>
    <row r="15" spans="1:51" ht="103.5" hidden="1" customHeight="1">
      <c r="A15" s="187" t="s">
        <v>118</v>
      </c>
      <c r="B15" s="186" t="s">
        <v>105</v>
      </c>
      <c r="C15" s="166" t="s">
        <v>249</v>
      </c>
      <c r="D15" s="337" t="s">
        <v>282</v>
      </c>
      <c r="E15" s="136">
        <v>43525</v>
      </c>
      <c r="F15" s="357">
        <v>0.38</v>
      </c>
      <c r="G15" s="357">
        <v>2.95</v>
      </c>
      <c r="H15" s="353" t="s">
        <v>41</v>
      </c>
      <c r="I15" s="357"/>
      <c r="J15" s="358"/>
      <c r="K15" s="358"/>
      <c r="L15" s="358"/>
      <c r="M15" s="134" t="s">
        <v>44</v>
      </c>
      <c r="N15" s="358"/>
      <c r="O15" s="356"/>
      <c r="P15" s="381"/>
      <c r="Q15" s="381"/>
      <c r="R15" s="134" t="s">
        <v>44</v>
      </c>
      <c r="S15" s="383"/>
      <c r="T15" s="416"/>
      <c r="U15" s="416"/>
      <c r="V15" s="134" t="s">
        <v>46</v>
      </c>
      <c r="W15" s="420"/>
      <c r="X15" s="135" t="s">
        <v>194</v>
      </c>
      <c r="Y15" s="164" t="s">
        <v>77</v>
      </c>
      <c r="Z15" s="164" t="s">
        <v>399</v>
      </c>
      <c r="AA15" s="360" t="s">
        <v>404</v>
      </c>
      <c r="AB15" s="246">
        <v>12</v>
      </c>
    </row>
    <row r="16" spans="1:51" ht="103.5" hidden="1" customHeight="1">
      <c r="A16" s="187" t="s">
        <v>119</v>
      </c>
      <c r="B16" s="186" t="s">
        <v>105</v>
      </c>
      <c r="C16" s="166" t="s">
        <v>283</v>
      </c>
      <c r="D16" s="337" t="s">
        <v>469</v>
      </c>
      <c r="E16" s="136">
        <v>43282</v>
      </c>
      <c r="F16" s="357" t="s">
        <v>579</v>
      </c>
      <c r="G16" s="357"/>
      <c r="H16" s="353" t="s">
        <v>41</v>
      </c>
      <c r="I16" s="357"/>
      <c r="J16" s="358"/>
      <c r="K16" s="358"/>
      <c r="L16" s="358"/>
      <c r="M16" s="134" t="s">
        <v>44</v>
      </c>
      <c r="N16" s="358"/>
      <c r="O16" s="356"/>
      <c r="P16" s="356"/>
      <c r="Q16" s="356"/>
      <c r="R16" s="134" t="s">
        <v>44</v>
      </c>
      <c r="S16" s="383"/>
      <c r="T16" s="416"/>
      <c r="U16" s="416"/>
      <c r="V16" s="134" t="s">
        <v>46</v>
      </c>
      <c r="W16" s="420"/>
      <c r="X16" s="135" t="s">
        <v>194</v>
      </c>
      <c r="Y16" s="164" t="s">
        <v>77</v>
      </c>
      <c r="Z16" s="164" t="s">
        <v>399</v>
      </c>
      <c r="AA16" s="360" t="s">
        <v>404</v>
      </c>
      <c r="AB16" s="246">
        <v>13</v>
      </c>
    </row>
    <row r="17" spans="1:28" ht="103.5" hidden="1" customHeight="1">
      <c r="A17" s="187" t="s">
        <v>120</v>
      </c>
      <c r="B17" s="186" t="s">
        <v>105</v>
      </c>
      <c r="C17" s="166" t="s">
        <v>284</v>
      </c>
      <c r="D17" s="337" t="s">
        <v>285</v>
      </c>
      <c r="E17" s="136">
        <v>43525</v>
      </c>
      <c r="F17" s="357" t="s">
        <v>541</v>
      </c>
      <c r="G17" s="357" t="s">
        <v>541</v>
      </c>
      <c r="H17" s="353" t="s">
        <v>41</v>
      </c>
      <c r="I17" s="357"/>
      <c r="J17" s="358"/>
      <c r="K17" s="358"/>
      <c r="L17" s="358"/>
      <c r="M17" s="134" t="s">
        <v>44</v>
      </c>
      <c r="N17" s="358"/>
      <c r="O17" s="356"/>
      <c r="P17" s="356"/>
      <c r="Q17" s="356"/>
      <c r="R17" s="134" t="s">
        <v>44</v>
      </c>
      <c r="S17" s="383"/>
      <c r="T17" s="416"/>
      <c r="U17" s="416"/>
      <c r="V17" s="134" t="s">
        <v>46</v>
      </c>
      <c r="W17" s="420"/>
      <c r="X17" s="135" t="s">
        <v>194</v>
      </c>
      <c r="Y17" s="164" t="s">
        <v>77</v>
      </c>
      <c r="Z17" s="164" t="s">
        <v>399</v>
      </c>
      <c r="AA17" s="360" t="s">
        <v>404</v>
      </c>
      <c r="AB17" s="246">
        <v>14</v>
      </c>
    </row>
    <row r="18" spans="1:28" ht="121.5" hidden="1" customHeight="1">
      <c r="A18" s="187" t="s">
        <v>121</v>
      </c>
      <c r="B18" s="186" t="s">
        <v>269</v>
      </c>
      <c r="C18" s="166" t="s">
        <v>286</v>
      </c>
      <c r="D18" s="337" t="s">
        <v>440</v>
      </c>
      <c r="E18" s="136">
        <v>43221</v>
      </c>
      <c r="F18" s="430" t="s">
        <v>585</v>
      </c>
      <c r="G18" s="430"/>
      <c r="H18" s="353" t="s">
        <v>40</v>
      </c>
      <c r="I18" s="357" t="s">
        <v>586</v>
      </c>
      <c r="J18" s="379"/>
      <c r="K18" s="379"/>
      <c r="L18" s="379"/>
      <c r="M18" s="134" t="s">
        <v>44</v>
      </c>
      <c r="N18" s="358"/>
      <c r="O18" s="381"/>
      <c r="P18" s="356"/>
      <c r="Q18" s="356"/>
      <c r="R18" s="134" t="s">
        <v>44</v>
      </c>
      <c r="S18" s="383"/>
      <c r="T18" s="419"/>
      <c r="U18" s="419"/>
      <c r="V18" s="134" t="s">
        <v>46</v>
      </c>
      <c r="W18" s="420"/>
      <c r="X18" s="135" t="s">
        <v>194</v>
      </c>
      <c r="Y18" s="164" t="s">
        <v>77</v>
      </c>
      <c r="Z18" s="164" t="s">
        <v>399</v>
      </c>
      <c r="AA18" s="360" t="s">
        <v>405</v>
      </c>
      <c r="AB18" s="246">
        <v>15</v>
      </c>
    </row>
    <row r="19" spans="1:28" ht="103.5" hidden="1" customHeight="1">
      <c r="A19" s="187" t="s">
        <v>122</v>
      </c>
      <c r="B19" s="186" t="s">
        <v>269</v>
      </c>
      <c r="C19" s="166" t="s">
        <v>286</v>
      </c>
      <c r="D19" s="337" t="s">
        <v>441</v>
      </c>
      <c r="E19" s="136">
        <v>43374</v>
      </c>
      <c r="F19" s="430" t="s">
        <v>581</v>
      </c>
      <c r="G19" s="430"/>
      <c r="H19" s="353" t="s">
        <v>41</v>
      </c>
      <c r="I19" s="357"/>
      <c r="J19" s="379"/>
      <c r="K19" s="379"/>
      <c r="L19" s="379"/>
      <c r="M19" s="134" t="s">
        <v>44</v>
      </c>
      <c r="N19" s="358"/>
      <c r="O19" s="381"/>
      <c r="P19" s="356"/>
      <c r="Q19" s="356"/>
      <c r="R19" s="134" t="s">
        <v>44</v>
      </c>
      <c r="S19" s="383"/>
      <c r="T19" s="419"/>
      <c r="U19" s="419"/>
      <c r="V19" s="134" t="s">
        <v>46</v>
      </c>
      <c r="W19" s="420"/>
      <c r="X19" s="135" t="s">
        <v>194</v>
      </c>
      <c r="Y19" s="164" t="s">
        <v>77</v>
      </c>
      <c r="Z19" s="164" t="s">
        <v>399</v>
      </c>
      <c r="AA19" s="360" t="s">
        <v>406</v>
      </c>
      <c r="AB19" s="246">
        <v>16</v>
      </c>
    </row>
    <row r="20" spans="1:28" ht="111" hidden="1" customHeight="1">
      <c r="A20" s="187" t="s">
        <v>123</v>
      </c>
      <c r="B20" s="186" t="s">
        <v>97</v>
      </c>
      <c r="C20" s="166" t="s">
        <v>287</v>
      </c>
      <c r="D20" s="337" t="s">
        <v>514</v>
      </c>
      <c r="E20" s="136">
        <v>43525</v>
      </c>
      <c r="F20" s="357" t="s">
        <v>542</v>
      </c>
      <c r="G20" s="357"/>
      <c r="H20" s="353" t="s">
        <v>41</v>
      </c>
      <c r="I20" s="357"/>
      <c r="J20" s="358"/>
      <c r="K20" s="358"/>
      <c r="L20" s="358"/>
      <c r="M20" s="134" t="s">
        <v>44</v>
      </c>
      <c r="N20" s="358"/>
      <c r="O20" s="356"/>
      <c r="P20" s="356"/>
      <c r="Q20" s="356"/>
      <c r="R20" s="134" t="s">
        <v>44</v>
      </c>
      <c r="S20" s="383"/>
      <c r="T20" s="358"/>
      <c r="U20" s="358"/>
      <c r="V20" s="134" t="s">
        <v>46</v>
      </c>
      <c r="W20" s="358"/>
      <c r="X20" s="135" t="s">
        <v>194</v>
      </c>
      <c r="Y20" s="164" t="s">
        <v>88</v>
      </c>
      <c r="Z20" s="164" t="s">
        <v>330</v>
      </c>
      <c r="AA20" s="360" t="s">
        <v>407</v>
      </c>
      <c r="AB20" s="246">
        <v>17</v>
      </c>
    </row>
    <row r="21" spans="1:28" ht="103.5" hidden="1" customHeight="1">
      <c r="A21" s="187" t="s">
        <v>124</v>
      </c>
      <c r="B21" s="186" t="s">
        <v>330</v>
      </c>
      <c r="C21" s="166" t="s">
        <v>287</v>
      </c>
      <c r="D21" s="337" t="s">
        <v>474</v>
      </c>
      <c r="E21" s="136">
        <v>43282</v>
      </c>
      <c r="F21" s="357"/>
      <c r="G21" s="357"/>
      <c r="H21" s="353" t="s">
        <v>43</v>
      </c>
      <c r="I21" s="357"/>
      <c r="J21" s="358"/>
      <c r="K21" s="358"/>
      <c r="L21" s="358"/>
      <c r="M21" s="134" t="s">
        <v>44</v>
      </c>
      <c r="N21" s="358"/>
      <c r="O21" s="356"/>
      <c r="P21" s="356"/>
      <c r="Q21" s="356"/>
      <c r="R21" s="134" t="s">
        <v>44</v>
      </c>
      <c r="S21" s="383"/>
      <c r="T21" s="416"/>
      <c r="U21" s="416"/>
      <c r="V21" s="134" t="s">
        <v>46</v>
      </c>
      <c r="W21" s="420"/>
      <c r="X21" s="135" t="s">
        <v>194</v>
      </c>
      <c r="Y21" s="164" t="s">
        <v>88</v>
      </c>
      <c r="Z21" s="164" t="s">
        <v>330</v>
      </c>
      <c r="AA21" s="360" t="s">
        <v>407</v>
      </c>
      <c r="AB21" s="246">
        <v>18</v>
      </c>
    </row>
    <row r="22" spans="1:28" ht="103.5" hidden="1" customHeight="1">
      <c r="A22" s="187" t="s">
        <v>125</v>
      </c>
      <c r="B22" s="186" t="s">
        <v>330</v>
      </c>
      <c r="C22" s="166" t="s">
        <v>287</v>
      </c>
      <c r="D22" s="337" t="s">
        <v>475</v>
      </c>
      <c r="E22" s="136">
        <v>43435</v>
      </c>
      <c r="F22" s="357"/>
      <c r="G22" s="357"/>
      <c r="H22" s="353" t="s">
        <v>43</v>
      </c>
      <c r="I22" s="357"/>
      <c r="J22" s="358"/>
      <c r="K22" s="358"/>
      <c r="L22" s="358"/>
      <c r="M22" s="134" t="s">
        <v>44</v>
      </c>
      <c r="N22" s="358"/>
      <c r="O22" s="356"/>
      <c r="P22" s="356"/>
      <c r="Q22" s="356"/>
      <c r="R22" s="134" t="s">
        <v>44</v>
      </c>
      <c r="S22" s="383"/>
      <c r="T22" s="416"/>
      <c r="U22" s="416"/>
      <c r="V22" s="134" t="s">
        <v>46</v>
      </c>
      <c r="W22" s="420"/>
      <c r="X22" s="135" t="s">
        <v>194</v>
      </c>
      <c r="Y22" s="164" t="s">
        <v>88</v>
      </c>
      <c r="Z22" s="164" t="s">
        <v>330</v>
      </c>
      <c r="AA22" s="360" t="s">
        <v>407</v>
      </c>
      <c r="AB22" s="246">
        <v>19</v>
      </c>
    </row>
    <row r="23" spans="1:28" ht="103.5" hidden="1" customHeight="1">
      <c r="A23" s="187" t="s">
        <v>126</v>
      </c>
      <c r="B23" s="186" t="s">
        <v>102</v>
      </c>
      <c r="C23" s="166" t="s">
        <v>288</v>
      </c>
      <c r="D23" s="337" t="s">
        <v>486</v>
      </c>
      <c r="E23" s="136">
        <v>43374</v>
      </c>
      <c r="F23" s="430" t="s">
        <v>538</v>
      </c>
      <c r="G23" s="430"/>
      <c r="H23" s="353" t="s">
        <v>41</v>
      </c>
      <c r="I23" s="357"/>
      <c r="J23" s="379"/>
      <c r="K23" s="379"/>
      <c r="L23" s="379"/>
      <c r="M23" s="134" t="s">
        <v>44</v>
      </c>
      <c r="N23" s="358"/>
      <c r="O23" s="381"/>
      <c r="P23" s="381"/>
      <c r="Q23" s="381"/>
      <c r="R23" s="134" t="s">
        <v>44</v>
      </c>
      <c r="S23" s="383"/>
      <c r="T23" s="419"/>
      <c r="U23" s="419"/>
      <c r="V23" s="421" t="s">
        <v>46</v>
      </c>
      <c r="W23" s="420"/>
      <c r="X23" s="135" t="s">
        <v>194</v>
      </c>
      <c r="Y23" s="164" t="s">
        <v>88</v>
      </c>
      <c r="Z23" s="164" t="s">
        <v>330</v>
      </c>
      <c r="AA23" s="360" t="s">
        <v>408</v>
      </c>
      <c r="AB23" s="246">
        <v>20</v>
      </c>
    </row>
    <row r="24" spans="1:28" ht="103.5" hidden="1" customHeight="1">
      <c r="A24" s="187" t="s">
        <v>127</v>
      </c>
      <c r="B24" s="186" t="s">
        <v>102</v>
      </c>
      <c r="C24" s="166" t="s">
        <v>289</v>
      </c>
      <c r="D24" s="337" t="s">
        <v>290</v>
      </c>
      <c r="E24" s="136">
        <v>43525</v>
      </c>
      <c r="F24" s="430" t="s">
        <v>537</v>
      </c>
      <c r="G24" s="430"/>
      <c r="H24" s="353" t="s">
        <v>41</v>
      </c>
      <c r="I24" s="357"/>
      <c r="J24" s="379"/>
      <c r="K24" s="379"/>
      <c r="L24" s="379"/>
      <c r="M24" s="134" t="s">
        <v>44</v>
      </c>
      <c r="N24" s="358"/>
      <c r="O24" s="381"/>
      <c r="P24" s="381"/>
      <c r="Q24" s="381"/>
      <c r="R24" s="134" t="s">
        <v>44</v>
      </c>
      <c r="S24" s="383"/>
      <c r="T24" s="419"/>
      <c r="U24" s="419"/>
      <c r="V24" s="134" t="s">
        <v>46</v>
      </c>
      <c r="W24" s="420"/>
      <c r="X24" s="135" t="s">
        <v>194</v>
      </c>
      <c r="Y24" s="164" t="s">
        <v>88</v>
      </c>
      <c r="Z24" s="164" t="s">
        <v>330</v>
      </c>
      <c r="AA24" s="360" t="s">
        <v>408</v>
      </c>
      <c r="AB24" s="246">
        <v>21</v>
      </c>
    </row>
    <row r="25" spans="1:28" ht="195" hidden="1" customHeight="1">
      <c r="A25" s="187" t="s">
        <v>128</v>
      </c>
      <c r="B25" s="186" t="s">
        <v>267</v>
      </c>
      <c r="C25" s="166" t="s">
        <v>291</v>
      </c>
      <c r="D25" s="337" t="s">
        <v>488</v>
      </c>
      <c r="E25" s="136">
        <v>43282</v>
      </c>
      <c r="F25" s="357" t="s">
        <v>624</v>
      </c>
      <c r="G25" s="357"/>
      <c r="H25" s="353" t="s">
        <v>41</v>
      </c>
      <c r="I25" s="357" t="s">
        <v>625</v>
      </c>
      <c r="J25" s="358"/>
      <c r="K25" s="358"/>
      <c r="L25" s="358"/>
      <c r="M25" s="134" t="s">
        <v>44</v>
      </c>
      <c r="N25" s="358"/>
      <c r="O25" s="356"/>
      <c r="P25" s="356"/>
      <c r="Q25" s="356"/>
      <c r="R25" s="134" t="s">
        <v>44</v>
      </c>
      <c r="S25" s="356"/>
      <c r="T25" s="416"/>
      <c r="U25" s="416"/>
      <c r="V25" s="134" t="s">
        <v>46</v>
      </c>
      <c r="W25" s="420"/>
      <c r="X25" s="135" t="s">
        <v>194</v>
      </c>
      <c r="Y25" s="164" t="s">
        <v>88</v>
      </c>
      <c r="Z25" s="164" t="s">
        <v>330</v>
      </c>
      <c r="AA25" s="360" t="s">
        <v>409</v>
      </c>
      <c r="AB25" s="246">
        <v>22</v>
      </c>
    </row>
    <row r="26" spans="1:28" ht="103.5" hidden="1" customHeight="1">
      <c r="A26" s="187" t="s">
        <v>129</v>
      </c>
      <c r="B26" s="186" t="s">
        <v>331</v>
      </c>
      <c r="C26" s="166" t="s">
        <v>292</v>
      </c>
      <c r="D26" s="337" t="s">
        <v>477</v>
      </c>
      <c r="E26" s="136">
        <v>43252</v>
      </c>
      <c r="F26" s="357" t="s">
        <v>572</v>
      </c>
      <c r="G26" s="357"/>
      <c r="H26" s="353" t="s">
        <v>40</v>
      </c>
      <c r="I26" s="357"/>
      <c r="J26" s="358"/>
      <c r="K26" s="358"/>
      <c r="L26" s="358"/>
      <c r="M26" s="134" t="s">
        <v>44</v>
      </c>
      <c r="N26" s="358"/>
      <c r="O26" s="356"/>
      <c r="P26" s="356"/>
      <c r="Q26" s="356"/>
      <c r="R26" s="134" t="s">
        <v>44</v>
      </c>
      <c r="S26" s="383"/>
      <c r="T26" s="416"/>
      <c r="U26" s="416"/>
      <c r="V26" s="134" t="s">
        <v>46</v>
      </c>
      <c r="W26" s="420"/>
      <c r="X26" s="135" t="s">
        <v>194</v>
      </c>
      <c r="Y26" s="164" t="s">
        <v>88</v>
      </c>
      <c r="Z26" s="164" t="s">
        <v>330</v>
      </c>
      <c r="AA26" s="360" t="s">
        <v>410</v>
      </c>
      <c r="AB26" s="246">
        <v>23</v>
      </c>
    </row>
    <row r="27" spans="1:28" ht="103.5" hidden="1" customHeight="1">
      <c r="A27" s="187" t="s">
        <v>130</v>
      </c>
      <c r="B27" s="186" t="s">
        <v>98</v>
      </c>
      <c r="C27" s="166" t="s">
        <v>293</v>
      </c>
      <c r="D27" s="337" t="s">
        <v>294</v>
      </c>
      <c r="E27" s="136">
        <v>43525</v>
      </c>
      <c r="F27" s="430">
        <v>0.97</v>
      </c>
      <c r="G27" s="357"/>
      <c r="H27" s="353" t="s">
        <v>41</v>
      </c>
      <c r="I27" s="357"/>
      <c r="J27" s="358"/>
      <c r="K27" s="358"/>
      <c r="L27" s="358"/>
      <c r="M27" s="134" t="s">
        <v>44</v>
      </c>
      <c r="N27" s="358"/>
      <c r="O27" s="356"/>
      <c r="P27" s="356"/>
      <c r="Q27" s="356"/>
      <c r="R27" s="134" t="s">
        <v>44</v>
      </c>
      <c r="S27" s="383"/>
      <c r="T27" s="416"/>
      <c r="U27" s="416"/>
      <c r="V27" s="134" t="s">
        <v>46</v>
      </c>
      <c r="W27" s="420"/>
      <c r="X27" s="135" t="s">
        <v>194</v>
      </c>
      <c r="Y27" s="164" t="s">
        <v>93</v>
      </c>
      <c r="Z27" s="164" t="s">
        <v>329</v>
      </c>
      <c r="AA27" s="360" t="s">
        <v>411</v>
      </c>
      <c r="AB27" s="246">
        <v>24</v>
      </c>
    </row>
    <row r="28" spans="1:28" ht="103.5" hidden="1" customHeight="1">
      <c r="A28" s="187" t="s">
        <v>131</v>
      </c>
      <c r="B28" s="186" t="s">
        <v>98</v>
      </c>
      <c r="C28" s="166" t="s">
        <v>295</v>
      </c>
      <c r="D28" s="337" t="s">
        <v>490</v>
      </c>
      <c r="E28" s="136">
        <v>43525</v>
      </c>
      <c r="F28" s="357" t="s">
        <v>543</v>
      </c>
      <c r="G28" s="357"/>
      <c r="H28" s="353" t="s">
        <v>41</v>
      </c>
      <c r="I28" s="357"/>
      <c r="J28" s="358"/>
      <c r="K28" s="358"/>
      <c r="L28" s="358"/>
      <c r="M28" s="134" t="s">
        <v>44</v>
      </c>
      <c r="N28" s="358"/>
      <c r="O28" s="356"/>
      <c r="P28" s="356"/>
      <c r="Q28" s="356"/>
      <c r="R28" s="134" t="s">
        <v>44</v>
      </c>
      <c r="S28" s="383"/>
      <c r="T28" s="416"/>
      <c r="U28" s="358"/>
      <c r="V28" s="134" t="s">
        <v>46</v>
      </c>
      <c r="W28" s="420"/>
      <c r="X28" s="135" t="s">
        <v>194</v>
      </c>
      <c r="Y28" s="164" t="s">
        <v>93</v>
      </c>
      <c r="Z28" s="164" t="s">
        <v>329</v>
      </c>
      <c r="AA28" s="360" t="s">
        <v>411</v>
      </c>
      <c r="AB28" s="246">
        <v>25</v>
      </c>
    </row>
    <row r="29" spans="1:28" ht="103.5" hidden="1" customHeight="1">
      <c r="A29" s="187" t="s">
        <v>132</v>
      </c>
      <c r="B29" s="186" t="s">
        <v>98</v>
      </c>
      <c r="C29" s="166" t="s">
        <v>296</v>
      </c>
      <c r="D29" s="337" t="s">
        <v>491</v>
      </c>
      <c r="E29" s="136">
        <v>43405</v>
      </c>
      <c r="F29" s="357" t="s">
        <v>545</v>
      </c>
      <c r="G29" s="357"/>
      <c r="H29" s="353" t="s">
        <v>41</v>
      </c>
      <c r="I29" s="357"/>
      <c r="J29" s="358"/>
      <c r="K29" s="358"/>
      <c r="L29" s="358"/>
      <c r="M29" s="134" t="s">
        <v>44</v>
      </c>
      <c r="N29" s="358"/>
      <c r="O29" s="358"/>
      <c r="P29" s="356"/>
      <c r="Q29" s="356"/>
      <c r="R29" s="134" t="s">
        <v>44</v>
      </c>
      <c r="S29" s="383"/>
      <c r="T29" s="358"/>
      <c r="U29" s="416"/>
      <c r="V29" s="134" t="s">
        <v>46</v>
      </c>
      <c r="W29" s="420"/>
      <c r="X29" s="135" t="s">
        <v>194</v>
      </c>
      <c r="Y29" s="164" t="s">
        <v>93</v>
      </c>
      <c r="Z29" s="164" t="s">
        <v>329</v>
      </c>
      <c r="AA29" s="360" t="s">
        <v>93</v>
      </c>
      <c r="AB29" s="246">
        <v>26</v>
      </c>
    </row>
    <row r="30" spans="1:28" ht="103.5" hidden="1" customHeight="1">
      <c r="A30" s="187" t="s">
        <v>133</v>
      </c>
      <c r="B30" s="186" t="s">
        <v>98</v>
      </c>
      <c r="C30" s="166" t="s">
        <v>297</v>
      </c>
      <c r="D30" s="337" t="s">
        <v>492</v>
      </c>
      <c r="E30" s="136">
        <v>43466</v>
      </c>
      <c r="F30" s="357"/>
      <c r="G30" s="357"/>
      <c r="H30" s="353" t="s">
        <v>43</v>
      </c>
      <c r="I30" s="357"/>
      <c r="J30" s="358"/>
      <c r="K30" s="358"/>
      <c r="L30" s="358"/>
      <c r="M30" s="134" t="s">
        <v>44</v>
      </c>
      <c r="N30" s="358"/>
      <c r="O30" s="356"/>
      <c r="P30" s="356"/>
      <c r="Q30" s="356"/>
      <c r="R30" s="134" t="s">
        <v>44</v>
      </c>
      <c r="S30" s="383"/>
      <c r="T30" s="416"/>
      <c r="U30" s="416"/>
      <c r="V30" s="134" t="s">
        <v>46</v>
      </c>
      <c r="W30" s="420"/>
      <c r="X30" s="135" t="s">
        <v>194</v>
      </c>
      <c r="Y30" s="164" t="s">
        <v>93</v>
      </c>
      <c r="Z30" s="164" t="s">
        <v>329</v>
      </c>
      <c r="AA30" s="360" t="s">
        <v>93</v>
      </c>
      <c r="AB30" s="246">
        <v>27</v>
      </c>
    </row>
    <row r="31" spans="1:28" ht="103.5" hidden="1" customHeight="1">
      <c r="A31" s="187" t="s">
        <v>134</v>
      </c>
      <c r="B31" s="186" t="s">
        <v>98</v>
      </c>
      <c r="C31" s="166" t="s">
        <v>297</v>
      </c>
      <c r="D31" s="337" t="s">
        <v>493</v>
      </c>
      <c r="E31" s="136">
        <v>43191</v>
      </c>
      <c r="F31" s="357" t="s">
        <v>615</v>
      </c>
      <c r="G31" s="357"/>
      <c r="H31" s="439" t="s">
        <v>40</v>
      </c>
      <c r="I31" s="357"/>
      <c r="J31" s="358"/>
      <c r="K31" s="358"/>
      <c r="L31" s="358"/>
      <c r="M31" s="134" t="s">
        <v>44</v>
      </c>
      <c r="N31" s="358"/>
      <c r="O31" s="356"/>
      <c r="P31" s="356"/>
      <c r="Q31" s="356"/>
      <c r="R31" s="134" t="s">
        <v>44</v>
      </c>
      <c r="S31" s="383"/>
      <c r="T31" s="356"/>
      <c r="U31" s="358"/>
      <c r="V31" s="134" t="s">
        <v>46</v>
      </c>
      <c r="W31" s="424"/>
      <c r="X31" s="135" t="s">
        <v>194</v>
      </c>
      <c r="Y31" s="164" t="s">
        <v>93</v>
      </c>
      <c r="Z31" s="164" t="s">
        <v>329</v>
      </c>
      <c r="AA31" s="360" t="s">
        <v>93</v>
      </c>
      <c r="AB31" s="246">
        <v>28</v>
      </c>
    </row>
    <row r="32" spans="1:28" ht="150" hidden="1">
      <c r="A32" s="187" t="s">
        <v>135</v>
      </c>
      <c r="B32" s="186" t="s">
        <v>98</v>
      </c>
      <c r="C32" s="166" t="s">
        <v>298</v>
      </c>
      <c r="D32" s="337" t="s">
        <v>238</v>
      </c>
      <c r="E32" s="136">
        <v>43525</v>
      </c>
      <c r="F32" s="357" t="s">
        <v>629</v>
      </c>
      <c r="G32" s="357"/>
      <c r="H32" s="353" t="s">
        <v>27</v>
      </c>
      <c r="I32" s="357" t="s">
        <v>628</v>
      </c>
      <c r="J32" s="358"/>
      <c r="K32" s="358"/>
      <c r="L32" s="358"/>
      <c r="M32" s="134" t="s">
        <v>44</v>
      </c>
      <c r="N32" s="358"/>
      <c r="O32" s="356"/>
      <c r="P32" s="356"/>
      <c r="Q32" s="356"/>
      <c r="R32" s="134" t="s">
        <v>44</v>
      </c>
      <c r="S32" s="383"/>
      <c r="T32" s="356"/>
      <c r="U32" s="358"/>
      <c r="V32" s="134" t="s">
        <v>46</v>
      </c>
      <c r="W32" s="356"/>
      <c r="X32" s="135" t="s">
        <v>194</v>
      </c>
      <c r="Y32" s="164" t="s">
        <v>93</v>
      </c>
      <c r="Z32" s="164" t="s">
        <v>329</v>
      </c>
      <c r="AA32" s="360" t="s">
        <v>93</v>
      </c>
      <c r="AB32" s="246">
        <v>29</v>
      </c>
    </row>
    <row r="33" spans="1:28" ht="103.5" hidden="1" customHeight="1">
      <c r="A33" s="187" t="s">
        <v>136</v>
      </c>
      <c r="B33" s="186" t="s">
        <v>98</v>
      </c>
      <c r="C33" s="166" t="s">
        <v>299</v>
      </c>
      <c r="D33" s="337" t="s">
        <v>494</v>
      </c>
      <c r="E33" s="136">
        <v>43525</v>
      </c>
      <c r="F33" s="357" t="s">
        <v>591</v>
      </c>
      <c r="G33" s="357"/>
      <c r="H33" s="353" t="s">
        <v>41</v>
      </c>
      <c r="I33" s="357"/>
      <c r="J33" s="358"/>
      <c r="K33" s="358"/>
      <c r="L33" s="358"/>
      <c r="M33" s="134" t="s">
        <v>44</v>
      </c>
      <c r="N33" s="358"/>
      <c r="O33" s="356"/>
      <c r="P33" s="356"/>
      <c r="Q33" s="356"/>
      <c r="R33" s="134" t="s">
        <v>44</v>
      </c>
      <c r="S33" s="383"/>
      <c r="T33" s="416"/>
      <c r="U33" s="416"/>
      <c r="V33" s="134" t="s">
        <v>46</v>
      </c>
      <c r="W33" s="420"/>
      <c r="X33" s="135" t="s">
        <v>194</v>
      </c>
      <c r="Y33" s="164" t="s">
        <v>93</v>
      </c>
      <c r="Z33" s="164" t="s">
        <v>329</v>
      </c>
      <c r="AA33" s="360" t="s">
        <v>93</v>
      </c>
      <c r="AB33" s="246">
        <v>30</v>
      </c>
    </row>
    <row r="34" spans="1:28" ht="103.5" hidden="1" customHeight="1">
      <c r="A34" s="187" t="s">
        <v>137</v>
      </c>
      <c r="B34" s="186" t="s">
        <v>98</v>
      </c>
      <c r="C34" s="166" t="s">
        <v>300</v>
      </c>
      <c r="D34" s="337" t="s">
        <v>301</v>
      </c>
      <c r="E34" s="136">
        <v>43525</v>
      </c>
      <c r="F34" s="357"/>
      <c r="G34" s="357"/>
      <c r="H34" s="353" t="s">
        <v>43</v>
      </c>
      <c r="I34" s="357"/>
      <c r="J34" s="358"/>
      <c r="K34" s="358"/>
      <c r="L34" s="358"/>
      <c r="M34" s="134" t="s">
        <v>44</v>
      </c>
      <c r="N34" s="358"/>
      <c r="O34" s="356"/>
      <c r="P34" s="356"/>
      <c r="Q34" s="356"/>
      <c r="R34" s="134" t="s">
        <v>44</v>
      </c>
      <c r="S34" s="383"/>
      <c r="T34" s="416"/>
      <c r="U34" s="416"/>
      <c r="V34" s="134" t="s">
        <v>46</v>
      </c>
      <c r="W34" s="420"/>
      <c r="X34" s="135" t="s">
        <v>194</v>
      </c>
      <c r="Y34" s="164" t="s">
        <v>93</v>
      </c>
      <c r="Z34" s="164" t="s">
        <v>329</v>
      </c>
      <c r="AA34" s="360" t="s">
        <v>93</v>
      </c>
      <c r="AB34" s="246">
        <v>31</v>
      </c>
    </row>
    <row r="35" spans="1:28" ht="103.5" hidden="1" customHeight="1">
      <c r="A35" s="187" t="s">
        <v>138</v>
      </c>
      <c r="B35" s="186" t="s">
        <v>268</v>
      </c>
      <c r="C35" s="166" t="s">
        <v>302</v>
      </c>
      <c r="D35" s="337" t="s">
        <v>445</v>
      </c>
      <c r="E35" s="136">
        <v>43525</v>
      </c>
      <c r="F35" s="357" t="s">
        <v>601</v>
      </c>
      <c r="G35" s="357"/>
      <c r="H35" s="353" t="s">
        <v>41</v>
      </c>
      <c r="I35" s="357"/>
      <c r="J35" s="358"/>
      <c r="K35" s="358"/>
      <c r="L35" s="358"/>
      <c r="M35" s="134" t="s">
        <v>44</v>
      </c>
      <c r="N35" s="358"/>
      <c r="O35" s="356"/>
      <c r="P35" s="356"/>
      <c r="Q35" s="356"/>
      <c r="R35" s="134" t="s">
        <v>44</v>
      </c>
      <c r="S35" s="383"/>
      <c r="T35" s="416"/>
      <c r="U35" s="416"/>
      <c r="V35" s="134" t="s">
        <v>46</v>
      </c>
      <c r="W35" s="420"/>
      <c r="X35" s="135" t="s">
        <v>194</v>
      </c>
      <c r="Y35" s="164" t="s">
        <v>95</v>
      </c>
      <c r="Z35" s="164" t="s">
        <v>329</v>
      </c>
      <c r="AA35" s="360" t="s">
        <v>95</v>
      </c>
      <c r="AB35" s="246">
        <v>32</v>
      </c>
    </row>
    <row r="36" spans="1:28" ht="103.5" hidden="1" customHeight="1">
      <c r="A36" s="187" t="s">
        <v>139</v>
      </c>
      <c r="B36" s="186" t="s">
        <v>268</v>
      </c>
      <c r="C36" s="166" t="s">
        <v>303</v>
      </c>
      <c r="D36" s="337" t="s">
        <v>446</v>
      </c>
      <c r="E36" s="136">
        <v>43191</v>
      </c>
      <c r="F36" s="357" t="s">
        <v>593</v>
      </c>
      <c r="G36" s="357"/>
      <c r="H36" s="353" t="s">
        <v>40</v>
      </c>
      <c r="I36" s="357"/>
      <c r="J36" s="358"/>
      <c r="K36" s="358"/>
      <c r="L36" s="358"/>
      <c r="M36" s="134" t="s">
        <v>44</v>
      </c>
      <c r="N36" s="358"/>
      <c r="O36" s="356"/>
      <c r="P36" s="356"/>
      <c r="Q36" s="356"/>
      <c r="R36" s="134" t="s">
        <v>44</v>
      </c>
      <c r="S36" s="383"/>
      <c r="T36" s="416"/>
      <c r="U36" s="416"/>
      <c r="V36" s="134" t="s">
        <v>46</v>
      </c>
      <c r="W36" s="420"/>
      <c r="X36" s="135" t="s">
        <v>194</v>
      </c>
      <c r="Y36" s="164" t="s">
        <v>95</v>
      </c>
      <c r="Z36" s="164" t="s">
        <v>329</v>
      </c>
      <c r="AA36" s="360" t="s">
        <v>95</v>
      </c>
      <c r="AB36" s="246">
        <v>33</v>
      </c>
    </row>
    <row r="37" spans="1:28" ht="103.5" hidden="1" customHeight="1">
      <c r="A37" s="187" t="s">
        <v>140</v>
      </c>
      <c r="B37" s="186" t="s">
        <v>268</v>
      </c>
      <c r="C37" s="166" t="s">
        <v>303</v>
      </c>
      <c r="D37" s="337" t="s">
        <v>447</v>
      </c>
      <c r="E37" s="136">
        <v>43435</v>
      </c>
      <c r="F37" s="357"/>
      <c r="G37" s="357"/>
      <c r="H37" s="353" t="s">
        <v>43</v>
      </c>
      <c r="I37" s="357"/>
      <c r="J37" s="358"/>
      <c r="K37" s="358"/>
      <c r="L37" s="358"/>
      <c r="M37" s="134" t="s">
        <v>44</v>
      </c>
      <c r="N37" s="358"/>
      <c r="O37" s="356"/>
      <c r="P37" s="356"/>
      <c r="Q37" s="356"/>
      <c r="R37" s="134" t="s">
        <v>44</v>
      </c>
      <c r="S37" s="383"/>
      <c r="T37" s="356"/>
      <c r="U37" s="416"/>
      <c r="V37" s="134" t="s">
        <v>46</v>
      </c>
      <c r="W37" s="420"/>
      <c r="X37" s="135" t="s">
        <v>194</v>
      </c>
      <c r="Y37" s="164" t="s">
        <v>95</v>
      </c>
      <c r="Z37" s="164" t="s">
        <v>329</v>
      </c>
      <c r="AA37" s="360" t="s">
        <v>95</v>
      </c>
      <c r="AB37" s="246">
        <v>34</v>
      </c>
    </row>
    <row r="38" spans="1:28" ht="103.5" hidden="1" customHeight="1">
      <c r="A38" s="187" t="s">
        <v>141</v>
      </c>
      <c r="B38" s="186" t="s">
        <v>268</v>
      </c>
      <c r="C38" s="166" t="s">
        <v>303</v>
      </c>
      <c r="D38" s="337" t="s">
        <v>448</v>
      </c>
      <c r="E38" s="136">
        <v>43344</v>
      </c>
      <c r="F38" s="357" t="s">
        <v>594</v>
      </c>
      <c r="G38" s="357"/>
      <c r="H38" s="353" t="s">
        <v>41</v>
      </c>
      <c r="I38" s="357"/>
      <c r="J38" s="358"/>
      <c r="K38" s="358"/>
      <c r="L38" s="358"/>
      <c r="M38" s="134" t="s">
        <v>44</v>
      </c>
      <c r="N38" s="358"/>
      <c r="O38" s="356"/>
      <c r="P38" s="356"/>
      <c r="Q38" s="356"/>
      <c r="R38" s="134" t="s">
        <v>44</v>
      </c>
      <c r="S38" s="383"/>
      <c r="T38" s="416"/>
      <c r="U38" s="416"/>
      <c r="V38" s="134" t="s">
        <v>46</v>
      </c>
      <c r="W38" s="420"/>
      <c r="X38" s="135" t="s">
        <v>194</v>
      </c>
      <c r="Y38" s="164" t="s">
        <v>95</v>
      </c>
      <c r="Z38" s="164" t="s">
        <v>329</v>
      </c>
      <c r="AA38" s="360" t="s">
        <v>95</v>
      </c>
      <c r="AB38" s="246">
        <v>35</v>
      </c>
    </row>
    <row r="39" spans="1:28" ht="103.5" hidden="1" customHeight="1">
      <c r="A39" s="187" t="s">
        <v>142</v>
      </c>
      <c r="B39" s="186" t="s">
        <v>268</v>
      </c>
      <c r="C39" s="166" t="s">
        <v>303</v>
      </c>
      <c r="D39" s="337" t="s">
        <v>449</v>
      </c>
      <c r="E39" s="136">
        <v>43525</v>
      </c>
      <c r="F39" s="357"/>
      <c r="G39" s="357"/>
      <c r="H39" s="353" t="s">
        <v>43</v>
      </c>
      <c r="I39" s="357"/>
      <c r="J39" s="358"/>
      <c r="K39" s="358"/>
      <c r="L39" s="358"/>
      <c r="M39" s="134" t="s">
        <v>44</v>
      </c>
      <c r="N39" s="358"/>
      <c r="O39" s="356"/>
      <c r="P39" s="356"/>
      <c r="Q39" s="356"/>
      <c r="R39" s="134" t="s">
        <v>44</v>
      </c>
      <c r="S39" s="383"/>
      <c r="T39" s="416"/>
      <c r="U39" s="416"/>
      <c r="V39" s="134" t="s">
        <v>46</v>
      </c>
      <c r="W39" s="420"/>
      <c r="X39" s="135" t="s">
        <v>194</v>
      </c>
      <c r="Y39" s="164" t="s">
        <v>95</v>
      </c>
      <c r="Z39" s="164" t="s">
        <v>329</v>
      </c>
      <c r="AA39" s="360" t="s">
        <v>95</v>
      </c>
      <c r="AB39" s="246">
        <v>36</v>
      </c>
    </row>
    <row r="40" spans="1:28" ht="103.5" hidden="1" customHeight="1">
      <c r="A40" s="187" t="s">
        <v>143</v>
      </c>
      <c r="B40" s="186" t="s">
        <v>237</v>
      </c>
      <c r="C40" s="166" t="s">
        <v>304</v>
      </c>
      <c r="D40" s="337" t="s">
        <v>496</v>
      </c>
      <c r="E40" s="136">
        <v>43252</v>
      </c>
      <c r="F40" s="357" t="s">
        <v>602</v>
      </c>
      <c r="G40" s="357"/>
      <c r="H40" s="353" t="s">
        <v>40</v>
      </c>
      <c r="I40" s="357" t="s">
        <v>603</v>
      </c>
      <c r="J40" s="358"/>
      <c r="K40" s="358"/>
      <c r="L40" s="358"/>
      <c r="M40" s="134" t="s">
        <v>44</v>
      </c>
      <c r="N40" s="358"/>
      <c r="O40" s="356"/>
      <c r="P40" s="356"/>
      <c r="Q40" s="356"/>
      <c r="R40" s="134" t="s">
        <v>44</v>
      </c>
      <c r="S40" s="383"/>
      <c r="T40" s="416"/>
      <c r="U40" s="416"/>
      <c r="V40" s="134" t="s">
        <v>46</v>
      </c>
      <c r="W40" s="420"/>
      <c r="X40" s="135" t="s">
        <v>194</v>
      </c>
      <c r="Y40" s="164" t="s">
        <v>5</v>
      </c>
      <c r="Z40" s="164" t="s">
        <v>330</v>
      </c>
      <c r="AA40" s="360" t="s">
        <v>412</v>
      </c>
      <c r="AB40" s="246">
        <v>37</v>
      </c>
    </row>
    <row r="41" spans="1:28" ht="103.5" hidden="1" customHeight="1">
      <c r="A41" s="187" t="s">
        <v>144</v>
      </c>
      <c r="B41" s="186" t="s">
        <v>237</v>
      </c>
      <c r="C41" s="166" t="s">
        <v>304</v>
      </c>
      <c r="D41" s="337" t="s">
        <v>305</v>
      </c>
      <c r="E41" s="136" t="s">
        <v>306</v>
      </c>
      <c r="F41" s="357"/>
      <c r="G41" s="357"/>
      <c r="H41" s="353" t="s">
        <v>43</v>
      </c>
      <c r="I41" s="357" t="s">
        <v>529</v>
      </c>
      <c r="J41" s="358"/>
      <c r="K41" s="358"/>
      <c r="L41" s="358"/>
      <c r="M41" s="134" t="s">
        <v>44</v>
      </c>
      <c r="N41" s="358"/>
      <c r="O41" s="356"/>
      <c r="P41" s="356"/>
      <c r="Q41" s="356"/>
      <c r="R41" s="134" t="s">
        <v>44</v>
      </c>
      <c r="S41" s="383"/>
      <c r="T41" s="416"/>
      <c r="U41" s="416"/>
      <c r="V41" s="134" t="s">
        <v>46</v>
      </c>
      <c r="W41" s="420"/>
      <c r="X41" s="135" t="s">
        <v>194</v>
      </c>
      <c r="Y41" s="164" t="s">
        <v>5</v>
      </c>
      <c r="Z41" s="164" t="s">
        <v>330</v>
      </c>
      <c r="AA41" s="360" t="s">
        <v>412</v>
      </c>
      <c r="AB41" s="246">
        <v>38</v>
      </c>
    </row>
    <row r="42" spans="1:28" ht="103.5" hidden="1" customHeight="1">
      <c r="A42" s="187" t="s">
        <v>145</v>
      </c>
      <c r="B42" s="186" t="s">
        <v>237</v>
      </c>
      <c r="C42" s="166" t="s">
        <v>304</v>
      </c>
      <c r="D42" s="337" t="s">
        <v>498</v>
      </c>
      <c r="E42" s="136">
        <v>43344</v>
      </c>
      <c r="F42" s="357" t="s">
        <v>530</v>
      </c>
      <c r="G42" s="357"/>
      <c r="H42" s="353" t="s">
        <v>41</v>
      </c>
      <c r="I42" s="357"/>
      <c r="J42" s="358"/>
      <c r="K42" s="358"/>
      <c r="L42" s="358"/>
      <c r="M42" s="134" t="s">
        <v>44</v>
      </c>
      <c r="N42" s="358"/>
      <c r="O42" s="356"/>
      <c r="P42" s="356"/>
      <c r="Q42" s="356"/>
      <c r="R42" s="134" t="s">
        <v>44</v>
      </c>
      <c r="S42" s="383"/>
      <c r="T42" s="416"/>
      <c r="U42" s="416"/>
      <c r="V42" s="134" t="s">
        <v>46</v>
      </c>
      <c r="W42" s="420"/>
      <c r="X42" s="135" t="s">
        <v>194</v>
      </c>
      <c r="Y42" s="164" t="s">
        <v>5</v>
      </c>
      <c r="Z42" s="164" t="s">
        <v>330</v>
      </c>
      <c r="AA42" s="360" t="s">
        <v>412</v>
      </c>
      <c r="AB42" s="246">
        <v>39</v>
      </c>
    </row>
    <row r="43" spans="1:28" ht="103.5" hidden="1" customHeight="1">
      <c r="A43" s="187" t="s">
        <v>146</v>
      </c>
      <c r="B43" s="186" t="s">
        <v>237</v>
      </c>
      <c r="C43" s="166" t="s">
        <v>307</v>
      </c>
      <c r="D43" s="337" t="s">
        <v>497</v>
      </c>
      <c r="E43" s="136">
        <v>43191</v>
      </c>
      <c r="F43" s="357" t="s">
        <v>532</v>
      </c>
      <c r="G43" s="357"/>
      <c r="H43" s="353" t="s">
        <v>40</v>
      </c>
      <c r="I43" s="357"/>
      <c r="J43" s="358"/>
      <c r="K43" s="358"/>
      <c r="L43" s="358"/>
      <c r="M43" s="134" t="s">
        <v>44</v>
      </c>
      <c r="N43" s="358"/>
      <c r="O43" s="356"/>
      <c r="P43" s="356"/>
      <c r="Q43" s="356"/>
      <c r="R43" s="134" t="s">
        <v>44</v>
      </c>
      <c r="S43" s="383"/>
      <c r="T43" s="416"/>
      <c r="U43" s="416"/>
      <c r="V43" s="134" t="s">
        <v>46</v>
      </c>
      <c r="W43" s="420"/>
      <c r="X43" s="135" t="s">
        <v>194</v>
      </c>
      <c r="Y43" s="164" t="s">
        <v>5</v>
      </c>
      <c r="Z43" s="164" t="s">
        <v>330</v>
      </c>
      <c r="AA43" s="360" t="s">
        <v>412</v>
      </c>
      <c r="AB43" s="246">
        <v>40</v>
      </c>
    </row>
    <row r="44" spans="1:28" ht="103.5" hidden="1" customHeight="1">
      <c r="A44" s="187" t="s">
        <v>147</v>
      </c>
      <c r="B44" s="186" t="s">
        <v>331</v>
      </c>
      <c r="C44" s="166" t="s">
        <v>308</v>
      </c>
      <c r="D44" s="337" t="s">
        <v>478</v>
      </c>
      <c r="E44" s="136">
        <v>43374</v>
      </c>
      <c r="F44" s="357"/>
      <c r="G44" s="357"/>
      <c r="H44" s="353" t="s">
        <v>43</v>
      </c>
      <c r="I44" s="357"/>
      <c r="J44" s="358"/>
      <c r="K44" s="358"/>
      <c r="L44" s="358"/>
      <c r="M44" s="134" t="s">
        <v>44</v>
      </c>
      <c r="N44" s="358"/>
      <c r="O44" s="356"/>
      <c r="P44" s="356"/>
      <c r="Q44" s="356"/>
      <c r="R44" s="134" t="s">
        <v>44</v>
      </c>
      <c r="S44" s="383"/>
      <c r="T44" s="419"/>
      <c r="U44" s="416"/>
      <c r="V44" s="134" t="s">
        <v>46</v>
      </c>
      <c r="W44" s="420"/>
      <c r="X44" s="135" t="s">
        <v>194</v>
      </c>
      <c r="Y44" s="164" t="s">
        <v>5</v>
      </c>
      <c r="Z44" s="164" t="s">
        <v>330</v>
      </c>
      <c r="AA44" s="360" t="s">
        <v>413</v>
      </c>
      <c r="AB44" s="246">
        <v>41</v>
      </c>
    </row>
    <row r="45" spans="1:28" ht="103.5" hidden="1" customHeight="1">
      <c r="A45" s="187" t="s">
        <v>148</v>
      </c>
      <c r="B45" s="186" t="s">
        <v>269</v>
      </c>
      <c r="C45" s="166" t="s">
        <v>309</v>
      </c>
      <c r="D45" s="337" t="s">
        <v>442</v>
      </c>
      <c r="E45" s="136">
        <v>43466</v>
      </c>
      <c r="F45" s="357"/>
      <c r="G45" s="357"/>
      <c r="H45" s="353" t="s">
        <v>43</v>
      </c>
      <c r="I45" s="357" t="s">
        <v>582</v>
      </c>
      <c r="J45" s="358"/>
      <c r="K45" s="358"/>
      <c r="L45" s="358"/>
      <c r="M45" s="134" t="s">
        <v>44</v>
      </c>
      <c r="N45" s="358"/>
      <c r="O45" s="356"/>
      <c r="P45" s="356"/>
      <c r="Q45" s="356"/>
      <c r="R45" s="134" t="s">
        <v>44</v>
      </c>
      <c r="S45" s="383"/>
      <c r="T45" s="416"/>
      <c r="U45" s="416"/>
      <c r="V45" s="134" t="s">
        <v>46</v>
      </c>
      <c r="W45" s="420"/>
      <c r="X45" s="135" t="s">
        <v>194</v>
      </c>
      <c r="Y45" s="164" t="s">
        <v>5</v>
      </c>
      <c r="Z45" s="164" t="s">
        <v>399</v>
      </c>
      <c r="AA45" s="360" t="s">
        <v>414</v>
      </c>
      <c r="AB45" s="246">
        <v>42</v>
      </c>
    </row>
    <row r="46" spans="1:28" ht="103.5" hidden="1" customHeight="1">
      <c r="A46" s="187" t="s">
        <v>149</v>
      </c>
      <c r="B46" s="186" t="s">
        <v>269</v>
      </c>
      <c r="C46" s="166" t="s">
        <v>309</v>
      </c>
      <c r="D46" s="337" t="s">
        <v>443</v>
      </c>
      <c r="E46" s="136">
        <v>43525</v>
      </c>
      <c r="F46" s="357"/>
      <c r="G46" s="357"/>
      <c r="H46" s="353" t="s">
        <v>43</v>
      </c>
      <c r="I46" s="357" t="s">
        <v>582</v>
      </c>
      <c r="J46" s="358"/>
      <c r="K46" s="358"/>
      <c r="L46" s="358"/>
      <c r="M46" s="134" t="s">
        <v>44</v>
      </c>
      <c r="N46" s="358"/>
      <c r="O46" s="356"/>
      <c r="P46" s="356"/>
      <c r="Q46" s="356"/>
      <c r="R46" s="134" t="s">
        <v>44</v>
      </c>
      <c r="S46" s="383"/>
      <c r="T46" s="416"/>
      <c r="U46" s="416"/>
      <c r="V46" s="134" t="s">
        <v>46</v>
      </c>
      <c r="W46" s="420"/>
      <c r="X46" s="135" t="s">
        <v>194</v>
      </c>
      <c r="Y46" s="164" t="s">
        <v>5</v>
      </c>
      <c r="Z46" s="164" t="s">
        <v>399</v>
      </c>
      <c r="AA46" s="360" t="s">
        <v>414</v>
      </c>
      <c r="AB46" s="246">
        <v>43</v>
      </c>
    </row>
    <row r="47" spans="1:28" ht="103.5" hidden="1" customHeight="1">
      <c r="A47" s="187" t="s">
        <v>150</v>
      </c>
      <c r="B47" s="186" t="s">
        <v>99</v>
      </c>
      <c r="C47" s="166" t="s">
        <v>310</v>
      </c>
      <c r="D47" s="337" t="s">
        <v>311</v>
      </c>
      <c r="E47" s="136">
        <v>43525</v>
      </c>
      <c r="F47" s="357" t="s">
        <v>552</v>
      </c>
      <c r="G47" s="357" t="s">
        <v>553</v>
      </c>
      <c r="H47" s="353" t="s">
        <v>41</v>
      </c>
      <c r="I47" s="357"/>
      <c r="J47" s="358"/>
      <c r="K47" s="358"/>
      <c r="L47" s="358"/>
      <c r="M47" s="134" t="s">
        <v>44</v>
      </c>
      <c r="N47" s="358"/>
      <c r="O47" s="356"/>
      <c r="P47" s="356"/>
      <c r="Q47" s="356"/>
      <c r="R47" s="134" t="s">
        <v>44</v>
      </c>
      <c r="S47" s="383"/>
      <c r="T47" s="416"/>
      <c r="U47" s="416"/>
      <c r="V47" s="134" t="s">
        <v>46</v>
      </c>
      <c r="W47" s="420"/>
      <c r="X47" s="135" t="s">
        <v>194</v>
      </c>
      <c r="Y47" s="164" t="s">
        <v>273</v>
      </c>
      <c r="Z47" s="164" t="s">
        <v>329</v>
      </c>
      <c r="AA47" s="360" t="s">
        <v>415</v>
      </c>
      <c r="AB47" s="246">
        <v>44</v>
      </c>
    </row>
    <row r="48" spans="1:28" ht="103.5" hidden="1" customHeight="1">
      <c r="A48" s="187" t="s">
        <v>151</v>
      </c>
      <c r="B48" s="186" t="s">
        <v>99</v>
      </c>
      <c r="C48" s="166" t="s">
        <v>312</v>
      </c>
      <c r="D48" s="337" t="s">
        <v>313</v>
      </c>
      <c r="E48" s="136">
        <v>43525</v>
      </c>
      <c r="F48" s="430">
        <v>0.99</v>
      </c>
      <c r="G48" s="430">
        <v>0.99</v>
      </c>
      <c r="H48" s="353" t="s">
        <v>41</v>
      </c>
      <c r="I48" s="357"/>
      <c r="J48" s="358"/>
      <c r="K48" s="358"/>
      <c r="L48" s="358"/>
      <c r="M48" s="134" t="s">
        <v>44</v>
      </c>
      <c r="N48" s="358"/>
      <c r="O48" s="356"/>
      <c r="P48" s="356"/>
      <c r="Q48" s="356"/>
      <c r="R48" s="134" t="s">
        <v>44</v>
      </c>
      <c r="S48" s="383"/>
      <c r="T48" s="416"/>
      <c r="U48" s="416"/>
      <c r="V48" s="134" t="s">
        <v>46</v>
      </c>
      <c r="W48" s="420"/>
      <c r="X48" s="135" t="s">
        <v>194</v>
      </c>
      <c r="Y48" s="164" t="s">
        <v>273</v>
      </c>
      <c r="Z48" s="164" t="s">
        <v>329</v>
      </c>
      <c r="AA48" s="360" t="s">
        <v>415</v>
      </c>
      <c r="AB48" s="246">
        <v>45</v>
      </c>
    </row>
    <row r="49" spans="1:47" ht="103.5" hidden="1" customHeight="1">
      <c r="A49" s="187" t="s">
        <v>152</v>
      </c>
      <c r="B49" s="186" t="s">
        <v>99</v>
      </c>
      <c r="C49" s="166" t="s">
        <v>312</v>
      </c>
      <c r="D49" s="337" t="s">
        <v>314</v>
      </c>
      <c r="E49" s="136">
        <v>43525</v>
      </c>
      <c r="F49" s="430">
        <v>0.81</v>
      </c>
      <c r="G49" s="430">
        <v>0.75</v>
      </c>
      <c r="H49" s="353" t="s">
        <v>41</v>
      </c>
      <c r="I49" s="357"/>
      <c r="J49" s="358"/>
      <c r="K49" s="358"/>
      <c r="L49" s="358"/>
      <c r="M49" s="134" t="s">
        <v>44</v>
      </c>
      <c r="N49" s="358"/>
      <c r="O49" s="356"/>
      <c r="P49" s="356"/>
      <c r="Q49" s="356"/>
      <c r="R49" s="134" t="s">
        <v>44</v>
      </c>
      <c r="S49" s="383"/>
      <c r="T49" s="416"/>
      <c r="U49" s="416"/>
      <c r="V49" s="134" t="s">
        <v>46</v>
      </c>
      <c r="W49" s="423"/>
      <c r="X49" s="135" t="s">
        <v>194</v>
      </c>
      <c r="Y49" s="164" t="s">
        <v>273</v>
      </c>
      <c r="Z49" s="164" t="s">
        <v>329</v>
      </c>
      <c r="AA49" s="360" t="s">
        <v>415</v>
      </c>
      <c r="AB49" s="246">
        <v>46</v>
      </c>
    </row>
    <row r="50" spans="1:47" ht="138.75" hidden="1" customHeight="1">
      <c r="A50" s="187" t="s">
        <v>153</v>
      </c>
      <c r="B50" s="186" t="s">
        <v>99</v>
      </c>
      <c r="C50" s="166" t="s">
        <v>315</v>
      </c>
      <c r="D50" s="436" t="s">
        <v>316</v>
      </c>
      <c r="E50" s="136">
        <v>43525</v>
      </c>
      <c r="F50" s="437" t="s">
        <v>610</v>
      </c>
      <c r="G50" s="437" t="s">
        <v>611</v>
      </c>
      <c r="H50" s="353" t="s">
        <v>41</v>
      </c>
      <c r="I50" s="357" t="s">
        <v>554</v>
      </c>
      <c r="J50" s="358"/>
      <c r="K50" s="358"/>
      <c r="L50" s="358"/>
      <c r="M50" s="134" t="s">
        <v>44</v>
      </c>
      <c r="N50" s="358"/>
      <c r="O50" s="356"/>
      <c r="P50" s="356"/>
      <c r="Q50" s="356"/>
      <c r="R50" s="134" t="s">
        <v>44</v>
      </c>
      <c r="S50" s="383"/>
      <c r="T50" s="416"/>
      <c r="U50" s="416"/>
      <c r="V50" s="134" t="s">
        <v>46</v>
      </c>
      <c r="W50" s="420"/>
      <c r="X50" s="135" t="s">
        <v>194</v>
      </c>
      <c r="Y50" s="164" t="s">
        <v>273</v>
      </c>
      <c r="Z50" s="164" t="s">
        <v>329</v>
      </c>
      <c r="AA50" s="360" t="s">
        <v>415</v>
      </c>
      <c r="AB50" s="246">
        <v>47</v>
      </c>
    </row>
    <row r="51" spans="1:47" ht="103.5" hidden="1" customHeight="1">
      <c r="A51" s="187" t="s">
        <v>154</v>
      </c>
      <c r="B51" s="186" t="s">
        <v>99</v>
      </c>
      <c r="C51" s="166" t="s">
        <v>317</v>
      </c>
      <c r="D51" s="436" t="s">
        <v>607</v>
      </c>
      <c r="E51" s="136">
        <v>43525</v>
      </c>
      <c r="F51" s="435" t="s">
        <v>608</v>
      </c>
      <c r="G51" s="435" t="s">
        <v>609</v>
      </c>
      <c r="H51" s="353" t="s">
        <v>41</v>
      </c>
      <c r="I51" s="357" t="s">
        <v>555</v>
      </c>
      <c r="J51" s="358"/>
      <c r="K51" s="358"/>
      <c r="L51" s="358"/>
      <c r="M51" s="134" t="s">
        <v>44</v>
      </c>
      <c r="N51" s="358"/>
      <c r="O51" s="356"/>
      <c r="P51" s="356"/>
      <c r="Q51" s="356"/>
      <c r="R51" s="134" t="s">
        <v>44</v>
      </c>
      <c r="S51" s="383"/>
      <c r="T51" s="416"/>
      <c r="U51" s="416"/>
      <c r="V51" s="134" t="s">
        <v>46</v>
      </c>
      <c r="W51" s="420"/>
      <c r="X51" s="135" t="s">
        <v>194</v>
      </c>
      <c r="Y51" s="164" t="s">
        <v>273</v>
      </c>
      <c r="Z51" s="164" t="s">
        <v>329</v>
      </c>
      <c r="AA51" s="360" t="s">
        <v>415</v>
      </c>
      <c r="AB51" s="246">
        <v>48</v>
      </c>
    </row>
    <row r="52" spans="1:47" ht="173.25" hidden="1">
      <c r="A52" s="187" t="s">
        <v>155</v>
      </c>
      <c r="B52" s="186" t="s">
        <v>99</v>
      </c>
      <c r="C52" s="166" t="s">
        <v>318</v>
      </c>
      <c r="D52" s="337" t="s">
        <v>319</v>
      </c>
      <c r="E52" s="136">
        <v>43525</v>
      </c>
      <c r="F52" s="435" t="s">
        <v>604</v>
      </c>
      <c r="G52" s="435" t="s">
        <v>606</v>
      </c>
      <c r="H52" s="353" t="s">
        <v>41</v>
      </c>
      <c r="I52" s="357" t="s">
        <v>605</v>
      </c>
      <c r="J52" s="358"/>
      <c r="K52" s="358"/>
      <c r="L52" s="358"/>
      <c r="M52" s="134" t="s">
        <v>44</v>
      </c>
      <c r="N52" s="358"/>
      <c r="O52" s="356"/>
      <c r="P52" s="382"/>
      <c r="Q52" s="356"/>
      <c r="R52" s="134" t="s">
        <v>44</v>
      </c>
      <c r="S52" s="358"/>
      <c r="T52" s="416"/>
      <c r="U52" s="416"/>
      <c r="V52" s="134" t="s">
        <v>46</v>
      </c>
      <c r="W52" s="420"/>
      <c r="X52" s="135" t="s">
        <v>194</v>
      </c>
      <c r="Y52" s="164" t="s">
        <v>273</v>
      </c>
      <c r="Z52" s="164" t="s">
        <v>329</v>
      </c>
      <c r="AA52" s="360" t="s">
        <v>415</v>
      </c>
      <c r="AB52" s="246">
        <v>49</v>
      </c>
    </row>
    <row r="53" spans="1:47" ht="103.5" hidden="1" customHeight="1">
      <c r="A53" s="187" t="s">
        <v>156</v>
      </c>
      <c r="B53" s="186" t="s">
        <v>99</v>
      </c>
      <c r="C53" s="166" t="s">
        <v>320</v>
      </c>
      <c r="D53" s="337" t="s">
        <v>507</v>
      </c>
      <c r="E53" s="136">
        <v>43525</v>
      </c>
      <c r="F53" s="357"/>
      <c r="G53" s="357" t="s">
        <v>556</v>
      </c>
      <c r="H53" s="353" t="s">
        <v>43</v>
      </c>
      <c r="I53" s="357" t="s">
        <v>557</v>
      </c>
      <c r="J53" s="358"/>
      <c r="K53" s="358"/>
      <c r="L53" s="358"/>
      <c r="M53" s="134" t="s">
        <v>44</v>
      </c>
      <c r="N53" s="358"/>
      <c r="O53" s="356"/>
      <c r="P53" s="356"/>
      <c r="Q53" s="356"/>
      <c r="R53" s="134" t="s">
        <v>44</v>
      </c>
      <c r="S53" s="383"/>
      <c r="T53" s="416"/>
      <c r="U53" s="416"/>
      <c r="V53" s="134" t="s">
        <v>46</v>
      </c>
      <c r="W53" s="420"/>
      <c r="X53" s="135" t="s">
        <v>194</v>
      </c>
      <c r="Y53" s="164" t="s">
        <v>273</v>
      </c>
      <c r="Z53" s="164" t="s">
        <v>329</v>
      </c>
      <c r="AA53" s="360" t="s">
        <v>415</v>
      </c>
      <c r="AB53" s="246">
        <v>50</v>
      </c>
    </row>
    <row r="54" spans="1:47" ht="103.5" hidden="1" customHeight="1">
      <c r="A54" s="187" t="s">
        <v>157</v>
      </c>
      <c r="B54" s="186" t="s">
        <v>99</v>
      </c>
      <c r="C54" s="166" t="s">
        <v>321</v>
      </c>
      <c r="D54" s="337" t="s">
        <v>508</v>
      </c>
      <c r="E54" s="136">
        <v>43344</v>
      </c>
      <c r="F54" s="357"/>
      <c r="G54" s="357"/>
      <c r="H54" s="353" t="s">
        <v>43</v>
      </c>
      <c r="I54" s="357" t="s">
        <v>617</v>
      </c>
      <c r="J54" s="358"/>
      <c r="K54" s="358"/>
      <c r="L54" s="358"/>
      <c r="M54" s="134" t="s">
        <v>44</v>
      </c>
      <c r="N54" s="358"/>
      <c r="O54" s="356"/>
      <c r="P54" s="356"/>
      <c r="Q54" s="356"/>
      <c r="R54" s="134" t="s">
        <v>44</v>
      </c>
      <c r="S54" s="383"/>
      <c r="T54" s="416"/>
      <c r="U54" s="416"/>
      <c r="V54" s="134" t="s">
        <v>46</v>
      </c>
      <c r="W54" s="420"/>
      <c r="X54" s="135" t="s">
        <v>194</v>
      </c>
      <c r="Y54" s="164" t="s">
        <v>273</v>
      </c>
      <c r="Z54" s="164" t="s">
        <v>329</v>
      </c>
      <c r="AA54" s="360" t="s">
        <v>415</v>
      </c>
      <c r="AB54" s="246">
        <v>51</v>
      </c>
    </row>
    <row r="55" spans="1:47" ht="103.5" hidden="1" customHeight="1">
      <c r="A55" s="187" t="s">
        <v>193</v>
      </c>
      <c r="B55" s="186" t="s">
        <v>99</v>
      </c>
      <c r="C55" s="166" t="s">
        <v>322</v>
      </c>
      <c r="D55" s="337" t="s">
        <v>509</v>
      </c>
      <c r="E55" s="136">
        <v>43191</v>
      </c>
      <c r="F55" s="357" t="s">
        <v>528</v>
      </c>
      <c r="G55" s="357"/>
      <c r="H55" s="353" t="s">
        <v>40</v>
      </c>
      <c r="I55" s="357" t="s">
        <v>558</v>
      </c>
      <c r="J55" s="358"/>
      <c r="K55" s="358"/>
      <c r="L55" s="358"/>
      <c r="M55" s="134" t="s">
        <v>44</v>
      </c>
      <c r="N55" s="358"/>
      <c r="O55" s="356"/>
      <c r="P55" s="356"/>
      <c r="Q55" s="356"/>
      <c r="R55" s="134" t="s">
        <v>44</v>
      </c>
      <c r="S55" s="383"/>
      <c r="T55" s="416"/>
      <c r="U55" s="416"/>
      <c r="V55" s="134" t="s">
        <v>46</v>
      </c>
      <c r="W55" s="420"/>
      <c r="X55" s="135" t="s">
        <v>194</v>
      </c>
      <c r="Y55" s="164" t="s">
        <v>273</v>
      </c>
      <c r="Z55" s="164" t="s">
        <v>329</v>
      </c>
      <c r="AA55" s="360" t="s">
        <v>415</v>
      </c>
      <c r="AB55" s="246">
        <v>52</v>
      </c>
    </row>
    <row r="56" spans="1:47" ht="103.5" hidden="1" customHeight="1">
      <c r="A56" s="187" t="s">
        <v>250</v>
      </c>
      <c r="B56" s="186" t="s">
        <v>99</v>
      </c>
      <c r="C56" s="166" t="s">
        <v>323</v>
      </c>
      <c r="D56" s="337" t="s">
        <v>510</v>
      </c>
      <c r="E56" s="136">
        <v>43344</v>
      </c>
      <c r="F56" s="357"/>
      <c r="G56" s="357"/>
      <c r="H56" s="353" t="s">
        <v>43</v>
      </c>
      <c r="I56" s="357" t="s">
        <v>617</v>
      </c>
      <c r="J56" s="358"/>
      <c r="K56" s="358"/>
      <c r="L56" s="358"/>
      <c r="M56" s="134" t="s">
        <v>44</v>
      </c>
      <c r="N56" s="358"/>
      <c r="O56" s="356"/>
      <c r="P56" s="356"/>
      <c r="Q56" s="356"/>
      <c r="R56" s="134" t="s">
        <v>44</v>
      </c>
      <c r="S56" s="383"/>
      <c r="T56" s="416"/>
      <c r="U56" s="416"/>
      <c r="V56" s="134" t="s">
        <v>46</v>
      </c>
      <c r="W56" s="420"/>
      <c r="X56" s="135" t="s">
        <v>194</v>
      </c>
      <c r="Y56" s="164" t="s">
        <v>273</v>
      </c>
      <c r="Z56" s="164" t="s">
        <v>329</v>
      </c>
      <c r="AA56" s="360" t="s">
        <v>415</v>
      </c>
      <c r="AB56" s="246">
        <v>53</v>
      </c>
    </row>
    <row r="57" spans="1:47" ht="150" hidden="1">
      <c r="A57" s="187" t="s">
        <v>251</v>
      </c>
      <c r="B57" s="186" t="s">
        <v>99</v>
      </c>
      <c r="C57" s="166" t="s">
        <v>312</v>
      </c>
      <c r="D57" s="337" t="s">
        <v>511</v>
      </c>
      <c r="E57" s="136">
        <v>43252</v>
      </c>
      <c r="F57" s="357" t="s">
        <v>630</v>
      </c>
      <c r="G57" s="357"/>
      <c r="H57" s="439" t="s">
        <v>27</v>
      </c>
      <c r="I57" s="357"/>
      <c r="J57" s="358"/>
      <c r="K57" s="358"/>
      <c r="L57" s="358"/>
      <c r="M57" s="134" t="s">
        <v>44</v>
      </c>
      <c r="N57" s="358"/>
      <c r="O57" s="356"/>
      <c r="P57" s="356"/>
      <c r="Q57" s="356"/>
      <c r="R57" s="134" t="s">
        <v>44</v>
      </c>
      <c r="S57" s="383"/>
      <c r="T57" s="416"/>
      <c r="U57" s="416"/>
      <c r="V57" s="134" t="s">
        <v>46</v>
      </c>
      <c r="W57" s="420"/>
      <c r="X57" s="135" t="s">
        <v>194</v>
      </c>
      <c r="Y57" s="164" t="s">
        <v>273</v>
      </c>
      <c r="Z57" s="164" t="s">
        <v>329</v>
      </c>
      <c r="AA57" s="360" t="s">
        <v>415</v>
      </c>
      <c r="AB57" s="246">
        <v>54</v>
      </c>
    </row>
    <row r="58" spans="1:47" ht="78.75" hidden="1">
      <c r="A58" s="187" t="s">
        <v>252</v>
      </c>
      <c r="B58" s="186" t="s">
        <v>99</v>
      </c>
      <c r="C58" s="166" t="s">
        <v>312</v>
      </c>
      <c r="D58" s="337" t="s">
        <v>512</v>
      </c>
      <c r="E58" s="136">
        <v>43313</v>
      </c>
      <c r="F58" s="357" t="s">
        <v>559</v>
      </c>
      <c r="G58" s="357"/>
      <c r="H58" s="353" t="s">
        <v>41</v>
      </c>
      <c r="I58" s="357"/>
      <c r="J58" s="358"/>
      <c r="K58" s="358"/>
      <c r="L58" s="358"/>
      <c r="M58" s="134" t="s">
        <v>44</v>
      </c>
      <c r="N58" s="358"/>
      <c r="O58" s="356"/>
      <c r="P58" s="356"/>
      <c r="Q58" s="356"/>
      <c r="R58" s="134" t="s">
        <v>44</v>
      </c>
      <c r="S58" s="383"/>
      <c r="T58" s="416"/>
      <c r="U58" s="416"/>
      <c r="V58" s="134" t="s">
        <v>46</v>
      </c>
      <c r="W58" s="420"/>
      <c r="X58" s="135" t="s">
        <v>194</v>
      </c>
      <c r="Y58" s="164" t="s">
        <v>273</v>
      </c>
      <c r="Z58" s="164" t="s">
        <v>329</v>
      </c>
      <c r="AA58" s="360" t="s">
        <v>415</v>
      </c>
      <c r="AB58" s="246">
        <v>55</v>
      </c>
    </row>
    <row r="59" spans="1:47" ht="103.5" hidden="1" customHeight="1">
      <c r="A59" s="187" t="s">
        <v>253</v>
      </c>
      <c r="B59" s="186" t="s">
        <v>329</v>
      </c>
      <c r="C59" s="166" t="s">
        <v>324</v>
      </c>
      <c r="D59" s="337" t="s">
        <v>506</v>
      </c>
      <c r="E59" s="136">
        <v>43525</v>
      </c>
      <c r="F59" s="357"/>
      <c r="G59" s="357"/>
      <c r="H59" s="353" t="s">
        <v>43</v>
      </c>
      <c r="I59" s="357"/>
      <c r="J59" s="358"/>
      <c r="K59" s="358"/>
      <c r="L59" s="358"/>
      <c r="M59" s="134" t="s">
        <v>44</v>
      </c>
      <c r="N59" s="358"/>
      <c r="O59" s="356"/>
      <c r="P59" s="356"/>
      <c r="Q59" s="356"/>
      <c r="R59" s="134" t="s">
        <v>44</v>
      </c>
      <c r="S59" s="383"/>
      <c r="T59" s="416"/>
      <c r="U59" s="416"/>
      <c r="V59" s="134" t="s">
        <v>46</v>
      </c>
      <c r="W59" s="420"/>
      <c r="X59" s="135" t="s">
        <v>194</v>
      </c>
      <c r="Y59" s="164" t="s">
        <v>273</v>
      </c>
      <c r="Z59" s="164" t="s">
        <v>329</v>
      </c>
      <c r="AA59" s="360" t="s">
        <v>416</v>
      </c>
      <c r="AB59" s="246">
        <v>56</v>
      </c>
    </row>
    <row r="60" spans="1:47" ht="84" hidden="1" customHeight="1">
      <c r="A60" s="187" t="s">
        <v>254</v>
      </c>
      <c r="B60" s="186" t="s">
        <v>263</v>
      </c>
      <c r="C60" s="166" t="s">
        <v>325</v>
      </c>
      <c r="D60" s="337" t="s">
        <v>326</v>
      </c>
      <c r="E60" s="136">
        <v>43525</v>
      </c>
      <c r="F60" s="357" t="s">
        <v>562</v>
      </c>
      <c r="G60" s="357"/>
      <c r="H60" s="353" t="s">
        <v>41</v>
      </c>
      <c r="I60" s="357"/>
      <c r="J60" s="358"/>
      <c r="K60" s="358"/>
      <c r="L60" s="358"/>
      <c r="M60" s="134" t="s">
        <v>44</v>
      </c>
      <c r="N60" s="358"/>
      <c r="O60" s="356"/>
      <c r="P60" s="356"/>
      <c r="Q60" s="356"/>
      <c r="R60" s="134" t="s">
        <v>44</v>
      </c>
      <c r="S60" s="383"/>
      <c r="T60" s="416"/>
      <c r="U60" s="416"/>
      <c r="V60" s="134" t="s">
        <v>46</v>
      </c>
      <c r="W60" s="420"/>
      <c r="X60" s="135" t="s">
        <v>194</v>
      </c>
      <c r="Y60" s="164" t="s">
        <v>272</v>
      </c>
      <c r="Z60" s="164" t="s">
        <v>330</v>
      </c>
      <c r="AA60" s="360" t="s">
        <v>417</v>
      </c>
      <c r="AB60" s="246">
        <v>57</v>
      </c>
    </row>
    <row r="61" spans="1:47" ht="103.5" hidden="1" customHeight="1">
      <c r="A61" s="187" t="s">
        <v>255</v>
      </c>
      <c r="B61" s="186" t="s">
        <v>263</v>
      </c>
      <c r="C61" s="166" t="s">
        <v>327</v>
      </c>
      <c r="D61" s="337" t="s">
        <v>515</v>
      </c>
      <c r="E61" s="136">
        <v>43525</v>
      </c>
      <c r="F61" s="357"/>
      <c r="G61" s="357"/>
      <c r="H61" s="353" t="s">
        <v>43</v>
      </c>
      <c r="I61" s="357"/>
      <c r="J61" s="358"/>
      <c r="K61" s="358"/>
      <c r="L61" s="358"/>
      <c r="M61" s="134" t="s">
        <v>44</v>
      </c>
      <c r="N61" s="358"/>
      <c r="O61" s="356"/>
      <c r="P61" s="356"/>
      <c r="Q61" s="356"/>
      <c r="R61" s="134" t="s">
        <v>44</v>
      </c>
      <c r="S61" s="383"/>
      <c r="T61" s="416"/>
      <c r="U61" s="416"/>
      <c r="V61" s="134" t="s">
        <v>46</v>
      </c>
      <c r="W61" s="420"/>
      <c r="X61" s="135" t="s">
        <v>194</v>
      </c>
      <c r="Y61" s="164" t="s">
        <v>272</v>
      </c>
      <c r="Z61" s="164" t="s">
        <v>330</v>
      </c>
      <c r="AA61" s="360" t="s">
        <v>417</v>
      </c>
      <c r="AB61" s="246">
        <v>58</v>
      </c>
    </row>
    <row r="62" spans="1:47" ht="103.5" hidden="1" customHeight="1">
      <c r="A62" s="187" t="s">
        <v>256</v>
      </c>
      <c r="B62" s="186" t="s">
        <v>263</v>
      </c>
      <c r="C62" s="166" t="s">
        <v>328</v>
      </c>
      <c r="D62" s="337" t="s">
        <v>516</v>
      </c>
      <c r="E62" s="136">
        <v>43282</v>
      </c>
      <c r="F62" s="357" t="s">
        <v>561</v>
      </c>
      <c r="G62" s="357"/>
      <c r="H62" s="353" t="s">
        <v>41</v>
      </c>
      <c r="I62" s="357"/>
      <c r="J62" s="358"/>
      <c r="K62" s="358"/>
      <c r="L62" s="358"/>
      <c r="M62" s="134" t="s">
        <v>44</v>
      </c>
      <c r="N62" s="358"/>
      <c r="O62" s="356"/>
      <c r="P62" s="356"/>
      <c r="Q62" s="356"/>
      <c r="R62" s="134" t="s">
        <v>44</v>
      </c>
      <c r="S62" s="383"/>
      <c r="T62" s="416"/>
      <c r="U62" s="416"/>
      <c r="V62" s="134" t="s">
        <v>46</v>
      </c>
      <c r="W62" s="420"/>
      <c r="X62" s="135" t="s">
        <v>194</v>
      </c>
      <c r="Y62" s="164" t="s">
        <v>272</v>
      </c>
      <c r="Z62" s="164" t="s">
        <v>330</v>
      </c>
      <c r="AA62" s="360" t="s">
        <v>417</v>
      </c>
      <c r="AB62" s="246">
        <v>59</v>
      </c>
    </row>
    <row r="63" spans="1:47" s="247" customFormat="1" ht="21">
      <c r="A63" s="332" t="s">
        <v>420</v>
      </c>
      <c r="B63" s="333"/>
      <c r="C63" s="386"/>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v>60</v>
      </c>
      <c r="AC63" s="390"/>
      <c r="AD63" s="390"/>
      <c r="AE63" s="390"/>
      <c r="AF63" s="390"/>
      <c r="AG63" s="390"/>
      <c r="AH63" s="390"/>
      <c r="AI63" s="390"/>
      <c r="AJ63" s="390"/>
      <c r="AK63" s="390"/>
      <c r="AL63" s="390"/>
      <c r="AM63" s="390"/>
      <c r="AN63" s="390"/>
      <c r="AO63" s="390"/>
      <c r="AP63" s="390"/>
      <c r="AQ63" s="390"/>
      <c r="AR63" s="390"/>
      <c r="AS63" s="390"/>
      <c r="AT63" s="390"/>
      <c r="AU63" s="390"/>
    </row>
    <row r="64" spans="1:47" ht="103.5" customHeight="1">
      <c r="A64" s="187" t="s">
        <v>197</v>
      </c>
      <c r="B64" s="186" t="s">
        <v>330</v>
      </c>
      <c r="C64" s="165" t="s">
        <v>332</v>
      </c>
      <c r="D64" s="337" t="s">
        <v>476</v>
      </c>
      <c r="E64" s="136">
        <v>43525</v>
      </c>
      <c r="F64" s="357"/>
      <c r="G64" s="357"/>
      <c r="H64" s="353" t="s">
        <v>43</v>
      </c>
      <c r="I64" s="357"/>
      <c r="J64" s="358"/>
      <c r="K64" s="358"/>
      <c r="L64" s="358"/>
      <c r="M64" s="134" t="s">
        <v>44</v>
      </c>
      <c r="N64" s="358"/>
      <c r="O64" s="356"/>
      <c r="P64" s="356"/>
      <c r="Q64" s="356"/>
      <c r="R64" s="134" t="s">
        <v>44</v>
      </c>
      <c r="S64" s="383"/>
      <c r="T64" s="416"/>
      <c r="U64" s="416"/>
      <c r="V64" s="134" t="s">
        <v>46</v>
      </c>
      <c r="W64" s="417"/>
      <c r="X64" s="135" t="s">
        <v>195</v>
      </c>
      <c r="Y64" s="164" t="s">
        <v>88</v>
      </c>
      <c r="Z64" s="164" t="s">
        <v>330</v>
      </c>
      <c r="AA64" s="134" t="s">
        <v>418</v>
      </c>
      <c r="AB64" s="246">
        <v>61</v>
      </c>
    </row>
    <row r="65" spans="1:47" ht="103.5" customHeight="1">
      <c r="A65" s="187" t="s">
        <v>198</v>
      </c>
      <c r="B65" s="186" t="s">
        <v>266</v>
      </c>
      <c r="C65" s="165" t="s">
        <v>257</v>
      </c>
      <c r="D65" s="337" t="s">
        <v>333</v>
      </c>
      <c r="E65" s="136">
        <v>43525</v>
      </c>
      <c r="F65" s="438" t="s">
        <v>612</v>
      </c>
      <c r="G65" s="357"/>
      <c r="H65" s="353" t="s">
        <v>41</v>
      </c>
      <c r="I65" s="357"/>
      <c r="J65" s="358"/>
      <c r="K65" s="358"/>
      <c r="L65" s="358"/>
      <c r="M65" s="134" t="s">
        <v>44</v>
      </c>
      <c r="N65" s="358"/>
      <c r="O65" s="356"/>
      <c r="P65" s="356"/>
      <c r="Q65" s="356"/>
      <c r="R65" s="134" t="s">
        <v>44</v>
      </c>
      <c r="S65" s="383"/>
      <c r="T65" s="416"/>
      <c r="U65" s="416"/>
      <c r="V65" s="134" t="s">
        <v>46</v>
      </c>
      <c r="W65" s="417"/>
      <c r="X65" s="135" t="s">
        <v>195</v>
      </c>
      <c r="Y65" s="164" t="s">
        <v>95</v>
      </c>
      <c r="Z65" s="164" t="s">
        <v>329</v>
      </c>
      <c r="AA65" s="134" t="s">
        <v>419</v>
      </c>
      <c r="AB65" s="246">
        <v>62</v>
      </c>
    </row>
    <row r="66" spans="1:47" ht="103.5" customHeight="1">
      <c r="A66" s="187" t="s">
        <v>199</v>
      </c>
      <c r="B66" s="186" t="s">
        <v>266</v>
      </c>
      <c r="C66" s="165" t="s">
        <v>258</v>
      </c>
      <c r="D66" s="337" t="s">
        <v>333</v>
      </c>
      <c r="E66" s="136">
        <v>43525</v>
      </c>
      <c r="F66" s="438" t="s">
        <v>613</v>
      </c>
      <c r="G66" s="357"/>
      <c r="H66" s="353" t="s">
        <v>41</v>
      </c>
      <c r="I66" s="357"/>
      <c r="J66" s="358"/>
      <c r="K66" s="358"/>
      <c r="L66" s="358"/>
      <c r="M66" s="134" t="s">
        <v>44</v>
      </c>
      <c r="N66" s="358"/>
      <c r="O66" s="356"/>
      <c r="P66" s="356"/>
      <c r="Q66" s="356"/>
      <c r="R66" s="134" t="s">
        <v>44</v>
      </c>
      <c r="S66" s="383"/>
      <c r="T66" s="358"/>
      <c r="U66" s="358"/>
      <c r="V66" s="134" t="s">
        <v>46</v>
      </c>
      <c r="W66" s="418"/>
      <c r="X66" s="135" t="s">
        <v>195</v>
      </c>
      <c r="Y66" s="164" t="s">
        <v>95</v>
      </c>
      <c r="Z66" s="164" t="s">
        <v>329</v>
      </c>
      <c r="AA66" s="134" t="s">
        <v>419</v>
      </c>
      <c r="AB66" s="246">
        <v>63</v>
      </c>
    </row>
    <row r="67" spans="1:47" ht="99" customHeight="1">
      <c r="A67" s="187" t="s">
        <v>200</v>
      </c>
      <c r="B67" s="186" t="s">
        <v>266</v>
      </c>
      <c r="C67" s="165" t="s">
        <v>334</v>
      </c>
      <c r="D67" s="337" t="s">
        <v>333</v>
      </c>
      <c r="E67" s="136">
        <v>43525</v>
      </c>
      <c r="F67" s="438" t="s">
        <v>614</v>
      </c>
      <c r="G67" s="357"/>
      <c r="H67" s="353" t="s">
        <v>41</v>
      </c>
      <c r="I67" s="357"/>
      <c r="J67" s="379"/>
      <c r="K67" s="379"/>
      <c r="L67" s="379"/>
      <c r="M67" s="134" t="s">
        <v>44</v>
      </c>
      <c r="N67" s="358"/>
      <c r="O67" s="381"/>
      <c r="P67" s="381"/>
      <c r="Q67" s="381"/>
      <c r="R67" s="134" t="s">
        <v>44</v>
      </c>
      <c r="S67" s="383"/>
      <c r="T67" s="419"/>
      <c r="U67" s="419"/>
      <c r="V67" s="134" t="s">
        <v>46</v>
      </c>
      <c r="W67" s="417"/>
      <c r="X67" s="135" t="s">
        <v>195</v>
      </c>
      <c r="Y67" s="164" t="s">
        <v>95</v>
      </c>
      <c r="Z67" s="164" t="s">
        <v>329</v>
      </c>
      <c r="AA67" s="134" t="s">
        <v>419</v>
      </c>
      <c r="AB67" s="246">
        <v>64</v>
      </c>
    </row>
    <row r="68" spans="1:47" ht="103.5" customHeight="1">
      <c r="A68" s="187" t="s">
        <v>201</v>
      </c>
      <c r="B68" s="186" t="s">
        <v>266</v>
      </c>
      <c r="C68" s="165" t="s">
        <v>260</v>
      </c>
      <c r="D68" s="337" t="s">
        <v>439</v>
      </c>
      <c r="E68" s="136">
        <v>43525</v>
      </c>
      <c r="F68" s="357" t="s">
        <v>578</v>
      </c>
      <c r="G68" s="357"/>
      <c r="H68" s="353" t="s">
        <v>41</v>
      </c>
      <c r="I68" s="357"/>
      <c r="J68" s="358"/>
      <c r="K68" s="358"/>
      <c r="L68" s="358"/>
      <c r="M68" s="134" t="s">
        <v>44</v>
      </c>
      <c r="N68" s="358"/>
      <c r="O68" s="356"/>
      <c r="P68" s="356"/>
      <c r="Q68" s="356"/>
      <c r="R68" s="134" t="s">
        <v>44</v>
      </c>
      <c r="S68" s="383"/>
      <c r="T68" s="416"/>
      <c r="U68" s="416"/>
      <c r="V68" s="134" t="s">
        <v>46</v>
      </c>
      <c r="W68" s="417"/>
      <c r="X68" s="135" t="s">
        <v>195</v>
      </c>
      <c r="Y68" s="164" t="s">
        <v>95</v>
      </c>
      <c r="Z68" s="164" t="s">
        <v>329</v>
      </c>
      <c r="AA68" s="134" t="s">
        <v>419</v>
      </c>
      <c r="AB68" s="246">
        <v>65</v>
      </c>
    </row>
    <row r="69" spans="1:47" ht="103.5" customHeight="1">
      <c r="A69" s="187" t="s">
        <v>202</v>
      </c>
      <c r="B69" s="186" t="s">
        <v>268</v>
      </c>
      <c r="C69" s="165" t="s">
        <v>335</v>
      </c>
      <c r="D69" s="337" t="s">
        <v>450</v>
      </c>
      <c r="E69" s="136">
        <v>43525</v>
      </c>
      <c r="F69" s="357" t="s">
        <v>599</v>
      </c>
      <c r="G69" s="357"/>
      <c r="H69" s="353" t="s">
        <v>41</v>
      </c>
      <c r="I69" s="357"/>
      <c r="J69" s="358"/>
      <c r="K69" s="358"/>
      <c r="L69" s="358"/>
      <c r="M69" s="134" t="s">
        <v>44</v>
      </c>
      <c r="N69" s="358"/>
      <c r="O69" s="356"/>
      <c r="P69" s="356"/>
      <c r="Q69" s="356"/>
      <c r="R69" s="134" t="s">
        <v>44</v>
      </c>
      <c r="S69" s="383"/>
      <c r="T69" s="416"/>
      <c r="U69" s="416"/>
      <c r="V69" s="134" t="s">
        <v>46</v>
      </c>
      <c r="W69" s="417"/>
      <c r="X69" s="135" t="s">
        <v>195</v>
      </c>
      <c r="Y69" s="164" t="s">
        <v>95</v>
      </c>
      <c r="Z69" s="164" t="s">
        <v>329</v>
      </c>
      <c r="AA69" s="134" t="s">
        <v>95</v>
      </c>
      <c r="AB69" s="246">
        <v>66</v>
      </c>
    </row>
    <row r="70" spans="1:47" ht="103.5" customHeight="1">
      <c r="A70" s="187" t="s">
        <v>203</v>
      </c>
      <c r="B70" s="186" t="s">
        <v>263</v>
      </c>
      <c r="C70" s="165" t="s">
        <v>341</v>
      </c>
      <c r="D70" s="337" t="s">
        <v>517</v>
      </c>
      <c r="E70" s="136">
        <v>43525</v>
      </c>
      <c r="F70" s="357" t="s">
        <v>563</v>
      </c>
      <c r="G70" s="357"/>
      <c r="H70" s="353" t="s">
        <v>41</v>
      </c>
      <c r="I70" s="357"/>
      <c r="J70" s="358"/>
      <c r="K70" s="358"/>
      <c r="L70" s="358"/>
      <c r="M70" s="134" t="s">
        <v>44</v>
      </c>
      <c r="N70" s="358"/>
      <c r="O70" s="356"/>
      <c r="P70" s="356"/>
      <c r="Q70" s="356"/>
      <c r="R70" s="134" t="s">
        <v>44</v>
      </c>
      <c r="S70" s="383"/>
      <c r="T70" s="416"/>
      <c r="U70" s="416"/>
      <c r="V70" s="134" t="s">
        <v>46</v>
      </c>
      <c r="W70" s="417"/>
      <c r="X70" s="135" t="s">
        <v>195</v>
      </c>
      <c r="Y70" s="164" t="s">
        <v>95</v>
      </c>
      <c r="Z70" s="164" t="s">
        <v>329</v>
      </c>
      <c r="AA70" s="134" t="s">
        <v>94</v>
      </c>
      <c r="AB70" s="246">
        <v>67</v>
      </c>
    </row>
    <row r="71" spans="1:47" ht="103.5" customHeight="1">
      <c r="A71" s="187" t="s">
        <v>204</v>
      </c>
      <c r="B71" s="186" t="s">
        <v>268</v>
      </c>
      <c r="C71" s="165" t="s">
        <v>259</v>
      </c>
      <c r="D71" s="337" t="s">
        <v>451</v>
      </c>
      <c r="E71" s="136">
        <v>43525</v>
      </c>
      <c r="F71" s="357" t="s">
        <v>595</v>
      </c>
      <c r="G71" s="357"/>
      <c r="H71" s="353" t="s">
        <v>41</v>
      </c>
      <c r="I71" s="357"/>
      <c r="J71" s="358"/>
      <c r="K71" s="358"/>
      <c r="L71" s="358"/>
      <c r="M71" s="134" t="s">
        <v>44</v>
      </c>
      <c r="N71" s="358"/>
      <c r="O71" s="356"/>
      <c r="P71" s="356"/>
      <c r="Q71" s="356"/>
      <c r="R71" s="134" t="s">
        <v>44</v>
      </c>
      <c r="S71" s="383"/>
      <c r="T71" s="416"/>
      <c r="U71" s="416"/>
      <c r="V71" s="134" t="s">
        <v>46</v>
      </c>
      <c r="W71" s="416"/>
      <c r="X71" s="135" t="s">
        <v>195</v>
      </c>
      <c r="Y71" s="164" t="s">
        <v>95</v>
      </c>
      <c r="Z71" s="164" t="s">
        <v>329</v>
      </c>
      <c r="AA71" s="134" t="s">
        <v>95</v>
      </c>
      <c r="AB71" s="246">
        <v>68</v>
      </c>
    </row>
    <row r="72" spans="1:47" ht="103.5" customHeight="1">
      <c r="A72" s="187" t="s">
        <v>205</v>
      </c>
      <c r="B72" s="186" t="s">
        <v>263</v>
      </c>
      <c r="C72" s="165" t="s">
        <v>336</v>
      </c>
      <c r="D72" s="337" t="s">
        <v>518</v>
      </c>
      <c r="E72" s="136">
        <v>43282</v>
      </c>
      <c r="F72" s="357" t="s">
        <v>564</v>
      </c>
      <c r="G72" s="357"/>
      <c r="H72" s="439" t="s">
        <v>41</v>
      </c>
      <c r="I72" s="357"/>
      <c r="J72" s="358"/>
      <c r="K72" s="358"/>
      <c r="L72" s="358"/>
      <c r="M72" s="134" t="s">
        <v>44</v>
      </c>
      <c r="N72" s="358"/>
      <c r="O72" s="356"/>
      <c r="P72" s="356"/>
      <c r="Q72" s="356"/>
      <c r="R72" s="134" t="s">
        <v>44</v>
      </c>
      <c r="S72" s="383"/>
      <c r="T72" s="416"/>
      <c r="U72" s="416"/>
      <c r="V72" s="134" t="s">
        <v>46</v>
      </c>
      <c r="W72" s="417"/>
      <c r="X72" s="135" t="s">
        <v>195</v>
      </c>
      <c r="Y72" s="164" t="s">
        <v>272</v>
      </c>
      <c r="Z72" s="164" t="s">
        <v>399</v>
      </c>
      <c r="AA72" s="134" t="s">
        <v>94</v>
      </c>
      <c r="AB72" s="246">
        <v>69</v>
      </c>
    </row>
    <row r="73" spans="1:47" ht="115.5" customHeight="1">
      <c r="A73" s="187" t="s">
        <v>206</v>
      </c>
      <c r="B73" s="186" t="s">
        <v>263</v>
      </c>
      <c r="C73" s="165" t="s">
        <v>337</v>
      </c>
      <c r="D73" s="337" t="s">
        <v>519</v>
      </c>
      <c r="E73" s="136">
        <v>43282</v>
      </c>
      <c r="F73" s="357" t="s">
        <v>627</v>
      </c>
      <c r="G73" s="357"/>
      <c r="H73" s="439" t="s">
        <v>27</v>
      </c>
      <c r="I73" s="357"/>
      <c r="J73" s="358"/>
      <c r="K73" s="358"/>
      <c r="L73" s="358"/>
      <c r="M73" s="134" t="s">
        <v>44</v>
      </c>
      <c r="N73" s="358"/>
      <c r="O73" s="356"/>
      <c r="P73" s="356"/>
      <c r="Q73" s="356"/>
      <c r="R73" s="134" t="s">
        <v>44</v>
      </c>
      <c r="S73" s="383"/>
      <c r="T73" s="416"/>
      <c r="U73" s="358"/>
      <c r="V73" s="134" t="s">
        <v>46</v>
      </c>
      <c r="W73" s="425"/>
      <c r="X73" s="135" t="s">
        <v>195</v>
      </c>
      <c r="Y73" s="164" t="s">
        <v>272</v>
      </c>
      <c r="Z73" s="164" t="s">
        <v>399</v>
      </c>
      <c r="AA73" s="134" t="s">
        <v>94</v>
      </c>
      <c r="AB73" s="246">
        <v>70</v>
      </c>
    </row>
    <row r="74" spans="1:47" ht="110.25">
      <c r="A74" s="187" t="s">
        <v>210</v>
      </c>
      <c r="B74" s="186" t="s">
        <v>263</v>
      </c>
      <c r="C74" s="165" t="s">
        <v>342</v>
      </c>
      <c r="D74" s="337" t="s">
        <v>520</v>
      </c>
      <c r="E74" s="136" t="s">
        <v>338</v>
      </c>
      <c r="F74" s="357" t="s">
        <v>565</v>
      </c>
      <c r="G74" s="357"/>
      <c r="H74" s="353" t="s">
        <v>41</v>
      </c>
      <c r="I74" s="357"/>
      <c r="J74" s="358"/>
      <c r="K74" s="358"/>
      <c r="L74" s="358"/>
      <c r="M74" s="134" t="s">
        <v>44</v>
      </c>
      <c r="N74" s="358"/>
      <c r="O74" s="356"/>
      <c r="P74" s="356"/>
      <c r="Q74" s="356"/>
      <c r="R74" s="134" t="s">
        <v>44</v>
      </c>
      <c r="S74" s="383"/>
      <c r="T74" s="416"/>
      <c r="U74" s="416"/>
      <c r="V74" s="134" t="s">
        <v>46</v>
      </c>
      <c r="W74" s="417"/>
      <c r="X74" s="135" t="s">
        <v>195</v>
      </c>
      <c r="Y74" s="164" t="s">
        <v>272</v>
      </c>
      <c r="Z74" s="164" t="s">
        <v>399</v>
      </c>
      <c r="AA74" s="134" t="s">
        <v>94</v>
      </c>
      <c r="AB74" s="246">
        <v>71</v>
      </c>
    </row>
    <row r="75" spans="1:47" ht="110.25">
      <c r="A75" s="187" t="s">
        <v>211</v>
      </c>
      <c r="B75" s="186" t="s">
        <v>263</v>
      </c>
      <c r="C75" s="165" t="s">
        <v>342</v>
      </c>
      <c r="D75" s="337" t="s">
        <v>521</v>
      </c>
      <c r="E75" s="136">
        <v>43525</v>
      </c>
      <c r="F75" s="357"/>
      <c r="G75" s="357"/>
      <c r="H75" s="353" t="s">
        <v>43</v>
      </c>
      <c r="I75" s="357"/>
      <c r="J75" s="358"/>
      <c r="K75" s="358"/>
      <c r="L75" s="358"/>
      <c r="M75" s="134" t="s">
        <v>44</v>
      </c>
      <c r="N75" s="358"/>
      <c r="O75" s="356"/>
      <c r="P75" s="356"/>
      <c r="Q75" s="356"/>
      <c r="R75" s="134" t="s">
        <v>44</v>
      </c>
      <c r="S75" s="383"/>
      <c r="T75" s="416"/>
      <c r="U75" s="416"/>
      <c r="V75" s="134" t="s">
        <v>46</v>
      </c>
      <c r="W75" s="417"/>
      <c r="X75" s="135" t="s">
        <v>195</v>
      </c>
      <c r="Y75" s="164" t="s">
        <v>272</v>
      </c>
      <c r="Z75" s="164" t="s">
        <v>399</v>
      </c>
      <c r="AA75" s="134" t="s">
        <v>94</v>
      </c>
      <c r="AB75" s="246">
        <v>72</v>
      </c>
    </row>
    <row r="76" spans="1:47" ht="103.5" customHeight="1">
      <c r="A76" s="187" t="s">
        <v>207</v>
      </c>
      <c r="B76" s="186" t="s">
        <v>263</v>
      </c>
      <c r="C76" s="165" t="s">
        <v>339</v>
      </c>
      <c r="D76" s="337" t="s">
        <v>522</v>
      </c>
      <c r="E76" s="136">
        <v>43525</v>
      </c>
      <c r="F76" s="357" t="s">
        <v>566</v>
      </c>
      <c r="G76" s="357"/>
      <c r="H76" s="353" t="s">
        <v>41</v>
      </c>
      <c r="I76" s="357"/>
      <c r="J76" s="358"/>
      <c r="K76" s="358"/>
      <c r="L76" s="358"/>
      <c r="M76" s="134" t="s">
        <v>44</v>
      </c>
      <c r="N76" s="358"/>
      <c r="O76" s="356"/>
      <c r="P76" s="356"/>
      <c r="Q76" s="356"/>
      <c r="R76" s="134" t="s">
        <v>44</v>
      </c>
      <c r="S76" s="383"/>
      <c r="T76" s="416"/>
      <c r="U76" s="416"/>
      <c r="V76" s="134" t="s">
        <v>46</v>
      </c>
      <c r="W76" s="417"/>
      <c r="X76" s="135" t="s">
        <v>195</v>
      </c>
      <c r="Y76" s="164" t="s">
        <v>272</v>
      </c>
      <c r="Z76" s="164" t="s">
        <v>399</v>
      </c>
      <c r="AA76" s="134" t="s">
        <v>94</v>
      </c>
      <c r="AB76" s="246">
        <v>73</v>
      </c>
    </row>
    <row r="77" spans="1:47" ht="103.5" customHeight="1">
      <c r="A77" s="187" t="s">
        <v>208</v>
      </c>
      <c r="B77" s="186" t="s">
        <v>263</v>
      </c>
      <c r="C77" s="165" t="s">
        <v>340</v>
      </c>
      <c r="D77" s="337" t="s">
        <v>523</v>
      </c>
      <c r="E77" s="136">
        <v>43344</v>
      </c>
      <c r="F77" s="357" t="s">
        <v>567</v>
      </c>
      <c r="G77" s="357"/>
      <c r="H77" s="353" t="s">
        <v>41</v>
      </c>
      <c r="I77" s="357"/>
      <c r="J77" s="358"/>
      <c r="K77" s="358"/>
      <c r="L77" s="358"/>
      <c r="M77" s="134" t="s">
        <v>44</v>
      </c>
      <c r="N77" s="358"/>
      <c r="O77" s="356"/>
      <c r="P77" s="356"/>
      <c r="Q77" s="356"/>
      <c r="R77" s="134" t="s">
        <v>44</v>
      </c>
      <c r="S77" s="383"/>
      <c r="T77" s="416"/>
      <c r="U77" s="416"/>
      <c r="V77" s="134" t="s">
        <v>46</v>
      </c>
      <c r="W77" s="416"/>
      <c r="X77" s="135" t="s">
        <v>195</v>
      </c>
      <c r="Y77" s="164" t="s">
        <v>272</v>
      </c>
      <c r="Z77" s="164" t="s">
        <v>399</v>
      </c>
      <c r="AA77" s="134" t="s">
        <v>94</v>
      </c>
      <c r="AB77" s="246">
        <v>74</v>
      </c>
    </row>
    <row r="78" spans="1:47" s="247" customFormat="1" ht="21">
      <c r="A78" s="332" t="s">
        <v>421</v>
      </c>
      <c r="B78" s="333"/>
      <c r="C78" s="335"/>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4">
        <v>75</v>
      </c>
      <c r="AC78" s="390"/>
      <c r="AD78" s="390"/>
      <c r="AE78" s="390"/>
      <c r="AF78" s="390"/>
      <c r="AG78" s="390"/>
      <c r="AH78" s="390"/>
      <c r="AI78" s="390"/>
      <c r="AJ78" s="390"/>
      <c r="AK78" s="390"/>
      <c r="AL78" s="390"/>
      <c r="AM78" s="390"/>
      <c r="AN78" s="390"/>
      <c r="AO78" s="390"/>
      <c r="AP78" s="390"/>
      <c r="AQ78" s="390"/>
      <c r="AR78" s="390"/>
      <c r="AS78" s="390"/>
      <c r="AT78" s="390"/>
      <c r="AU78" s="390"/>
    </row>
    <row r="79" spans="1:47" ht="104.25" customHeight="1">
      <c r="A79" s="187" t="s">
        <v>158</v>
      </c>
      <c r="B79" s="186" t="s">
        <v>100</v>
      </c>
      <c r="C79" s="165" t="s">
        <v>357</v>
      </c>
      <c r="D79" s="337" t="s">
        <v>463</v>
      </c>
      <c r="E79" s="136">
        <v>43435</v>
      </c>
      <c r="F79" s="357" t="s">
        <v>589</v>
      </c>
      <c r="G79" s="357"/>
      <c r="H79" s="353" t="s">
        <v>41</v>
      </c>
      <c r="I79" s="357"/>
      <c r="J79" s="358"/>
      <c r="K79" s="358"/>
      <c r="L79" s="358"/>
      <c r="M79" s="134" t="s">
        <v>44</v>
      </c>
      <c r="N79" s="358"/>
      <c r="O79" s="356"/>
      <c r="P79" s="356"/>
      <c r="Q79" s="356"/>
      <c r="R79" s="134" t="s">
        <v>44</v>
      </c>
      <c r="S79" s="383"/>
      <c r="T79" s="358"/>
      <c r="U79" s="358"/>
      <c r="V79" s="421" t="s">
        <v>46</v>
      </c>
      <c r="W79" s="422"/>
      <c r="X79" s="135" t="s">
        <v>196</v>
      </c>
      <c r="Y79" s="164" t="s">
        <v>77</v>
      </c>
      <c r="Z79" s="164" t="s">
        <v>329</v>
      </c>
      <c r="AA79" s="134" t="s">
        <v>427</v>
      </c>
      <c r="AB79" s="246">
        <v>76</v>
      </c>
    </row>
    <row r="80" spans="1:47" ht="104.25" customHeight="1">
      <c r="A80" s="187" t="s">
        <v>159</v>
      </c>
      <c r="B80" s="186" t="s">
        <v>100</v>
      </c>
      <c r="C80" s="165" t="s">
        <v>357</v>
      </c>
      <c r="D80" s="337" t="s">
        <v>464</v>
      </c>
      <c r="E80" s="136">
        <v>43525</v>
      </c>
      <c r="F80" s="357" t="s">
        <v>571</v>
      </c>
      <c r="G80" s="357"/>
      <c r="H80" s="353" t="s">
        <v>41</v>
      </c>
      <c r="I80" s="357"/>
      <c r="J80" s="358"/>
      <c r="K80" s="358"/>
      <c r="L80" s="358"/>
      <c r="M80" s="134" t="s">
        <v>44</v>
      </c>
      <c r="N80" s="358"/>
      <c r="O80" s="356"/>
      <c r="P80" s="356"/>
      <c r="Q80" s="356"/>
      <c r="R80" s="134" t="s">
        <v>44</v>
      </c>
      <c r="S80" s="383"/>
      <c r="T80" s="356"/>
      <c r="U80" s="358"/>
      <c r="V80" s="421" t="s">
        <v>46</v>
      </c>
      <c r="W80" s="356"/>
      <c r="X80" s="135" t="s">
        <v>196</v>
      </c>
      <c r="Y80" s="164" t="s">
        <v>77</v>
      </c>
      <c r="Z80" s="164" t="s">
        <v>329</v>
      </c>
      <c r="AA80" s="134" t="s">
        <v>427</v>
      </c>
      <c r="AB80" s="246">
        <v>77</v>
      </c>
    </row>
    <row r="81" spans="1:28" ht="104.25" customHeight="1">
      <c r="A81" s="187" t="s">
        <v>160</v>
      </c>
      <c r="B81" s="186" t="s">
        <v>100</v>
      </c>
      <c r="C81" s="165" t="s">
        <v>358</v>
      </c>
      <c r="D81" s="337" t="s">
        <v>465</v>
      </c>
      <c r="E81" s="136">
        <v>43374</v>
      </c>
      <c r="F81" s="357"/>
      <c r="G81" s="357"/>
      <c r="H81" s="353" t="s">
        <v>43</v>
      </c>
      <c r="I81" s="357"/>
      <c r="J81" s="358"/>
      <c r="K81" s="358"/>
      <c r="L81" s="358"/>
      <c r="M81" s="134" t="s">
        <v>44</v>
      </c>
      <c r="N81" s="358"/>
      <c r="O81" s="356"/>
      <c r="P81" s="356"/>
      <c r="Q81" s="356"/>
      <c r="R81" s="134" t="s">
        <v>44</v>
      </c>
      <c r="S81" s="383"/>
      <c r="T81" s="416"/>
      <c r="U81" s="416"/>
      <c r="V81" s="421" t="s">
        <v>46</v>
      </c>
      <c r="W81" s="417"/>
      <c r="X81" s="135" t="s">
        <v>196</v>
      </c>
      <c r="Y81" s="164" t="s">
        <v>77</v>
      </c>
      <c r="Z81" s="164" t="s">
        <v>329</v>
      </c>
      <c r="AA81" s="134" t="s">
        <v>428</v>
      </c>
      <c r="AB81" s="246">
        <v>78</v>
      </c>
    </row>
    <row r="82" spans="1:28" ht="104.25" customHeight="1">
      <c r="A82" s="187" t="s">
        <v>161</v>
      </c>
      <c r="B82" s="186" t="s">
        <v>100</v>
      </c>
      <c r="C82" s="165" t="s">
        <v>358</v>
      </c>
      <c r="D82" s="337" t="s">
        <v>466</v>
      </c>
      <c r="E82" s="136">
        <v>43525</v>
      </c>
      <c r="F82" s="357"/>
      <c r="G82" s="357"/>
      <c r="H82" s="353" t="s">
        <v>43</v>
      </c>
      <c r="I82" s="357"/>
      <c r="J82" s="358"/>
      <c r="K82" s="358"/>
      <c r="L82" s="358"/>
      <c r="M82" s="134" t="s">
        <v>44</v>
      </c>
      <c r="N82" s="358"/>
      <c r="O82" s="356"/>
      <c r="P82" s="356"/>
      <c r="Q82" s="356"/>
      <c r="R82" s="134" t="s">
        <v>44</v>
      </c>
      <c r="S82" s="383"/>
      <c r="T82" s="416"/>
      <c r="U82" s="416"/>
      <c r="V82" s="421" t="s">
        <v>46</v>
      </c>
      <c r="W82" s="417"/>
      <c r="X82" s="135" t="s">
        <v>196</v>
      </c>
      <c r="Y82" s="164" t="s">
        <v>77</v>
      </c>
      <c r="Z82" s="164" t="s">
        <v>329</v>
      </c>
      <c r="AA82" s="134" t="s">
        <v>428</v>
      </c>
      <c r="AB82" s="246">
        <v>79</v>
      </c>
    </row>
    <row r="83" spans="1:28" ht="104.25" customHeight="1">
      <c r="A83" s="187" t="s">
        <v>162</v>
      </c>
      <c r="B83" s="186" t="s">
        <v>100</v>
      </c>
      <c r="C83" s="165" t="s">
        <v>358</v>
      </c>
      <c r="D83" s="337" t="s">
        <v>467</v>
      </c>
      <c r="E83" s="136">
        <v>43525</v>
      </c>
      <c r="F83" s="357"/>
      <c r="G83" s="357"/>
      <c r="H83" s="353" t="s">
        <v>43</v>
      </c>
      <c r="I83" s="357"/>
      <c r="J83" s="358"/>
      <c r="K83" s="358"/>
      <c r="L83" s="358"/>
      <c r="M83" s="134" t="s">
        <v>44</v>
      </c>
      <c r="N83" s="358"/>
      <c r="O83" s="356"/>
      <c r="P83" s="356"/>
      <c r="Q83" s="356"/>
      <c r="R83" s="134" t="s">
        <v>44</v>
      </c>
      <c r="S83" s="383"/>
      <c r="T83" s="416"/>
      <c r="U83" s="416"/>
      <c r="V83" s="421" t="s">
        <v>46</v>
      </c>
      <c r="W83" s="417"/>
      <c r="X83" s="135" t="s">
        <v>196</v>
      </c>
      <c r="Y83" s="164" t="s">
        <v>77</v>
      </c>
      <c r="Z83" s="164" t="s">
        <v>329</v>
      </c>
      <c r="AA83" s="134" t="s">
        <v>428</v>
      </c>
      <c r="AB83" s="246">
        <v>80</v>
      </c>
    </row>
    <row r="84" spans="1:28" ht="150" customHeight="1">
      <c r="A84" s="187" t="s">
        <v>163</v>
      </c>
      <c r="B84" s="186" t="s">
        <v>267</v>
      </c>
      <c r="C84" s="165" t="s">
        <v>359</v>
      </c>
      <c r="D84" s="337" t="s">
        <v>489</v>
      </c>
      <c r="E84" s="136">
        <v>43313</v>
      </c>
      <c r="F84" s="357" t="s">
        <v>584</v>
      </c>
      <c r="G84" s="357"/>
      <c r="H84" s="353" t="s">
        <v>41</v>
      </c>
      <c r="I84" s="357"/>
      <c r="J84" s="358"/>
      <c r="K84" s="358"/>
      <c r="L84" s="358"/>
      <c r="M84" s="134" t="s">
        <v>44</v>
      </c>
      <c r="N84" s="358"/>
      <c r="O84" s="356"/>
      <c r="P84" s="356"/>
      <c r="Q84" s="356"/>
      <c r="R84" s="134" t="s">
        <v>44</v>
      </c>
      <c r="S84" s="383"/>
      <c r="T84" s="416"/>
      <c r="U84" s="416"/>
      <c r="V84" s="421" t="s">
        <v>46</v>
      </c>
      <c r="W84" s="417"/>
      <c r="X84" s="135" t="s">
        <v>196</v>
      </c>
      <c r="Y84" s="164" t="s">
        <v>88</v>
      </c>
      <c r="Z84" s="164" t="s">
        <v>330</v>
      </c>
      <c r="AA84" s="134" t="s">
        <v>409</v>
      </c>
      <c r="AB84" s="246">
        <v>81</v>
      </c>
    </row>
    <row r="85" spans="1:28" ht="104.25" customHeight="1">
      <c r="A85" s="187" t="s">
        <v>164</v>
      </c>
      <c r="B85" s="186" t="s">
        <v>96</v>
      </c>
      <c r="C85" s="165" t="s">
        <v>261</v>
      </c>
      <c r="D85" s="337" t="s">
        <v>487</v>
      </c>
      <c r="E85" s="136">
        <v>43282</v>
      </c>
      <c r="F85" s="357" t="s">
        <v>544</v>
      </c>
      <c r="G85" s="357"/>
      <c r="H85" s="353" t="s">
        <v>41</v>
      </c>
      <c r="I85" s="357"/>
      <c r="J85" s="358"/>
      <c r="K85" s="358"/>
      <c r="L85" s="358"/>
      <c r="M85" s="134" t="s">
        <v>44</v>
      </c>
      <c r="N85" s="358"/>
      <c r="O85" s="356"/>
      <c r="P85" s="356"/>
      <c r="Q85" s="356"/>
      <c r="R85" s="134" t="s">
        <v>44</v>
      </c>
      <c r="S85" s="383"/>
      <c r="T85" s="416"/>
      <c r="U85" s="416"/>
      <c r="V85" s="421" t="s">
        <v>46</v>
      </c>
      <c r="W85" s="417"/>
      <c r="X85" s="135" t="s">
        <v>196</v>
      </c>
      <c r="Y85" s="164" t="s">
        <v>88</v>
      </c>
      <c r="Z85" s="164" t="s">
        <v>330</v>
      </c>
      <c r="AA85" s="134" t="s">
        <v>429</v>
      </c>
      <c r="AB85" s="246">
        <v>82</v>
      </c>
    </row>
    <row r="86" spans="1:28" ht="146.25" customHeight="1">
      <c r="A86" s="187" t="s">
        <v>165</v>
      </c>
      <c r="B86" s="186" t="s">
        <v>331</v>
      </c>
      <c r="C86" s="165" t="s">
        <v>360</v>
      </c>
      <c r="D86" s="337" t="s">
        <v>479</v>
      </c>
      <c r="E86" s="136">
        <v>43466</v>
      </c>
      <c r="F86" s="357"/>
      <c r="G86" s="357"/>
      <c r="H86" s="353" t="s">
        <v>43</v>
      </c>
      <c r="I86" s="357" t="s">
        <v>618</v>
      </c>
      <c r="J86" s="358"/>
      <c r="K86" s="358"/>
      <c r="L86" s="358"/>
      <c r="M86" s="134" t="s">
        <v>44</v>
      </c>
      <c r="N86" s="358"/>
      <c r="O86" s="356"/>
      <c r="P86" s="356"/>
      <c r="Q86" s="356"/>
      <c r="R86" s="134" t="s">
        <v>44</v>
      </c>
      <c r="S86" s="383"/>
      <c r="T86" s="416"/>
      <c r="U86" s="416"/>
      <c r="V86" s="421" t="s">
        <v>46</v>
      </c>
      <c r="W86" s="417"/>
      <c r="X86" s="135" t="s">
        <v>196</v>
      </c>
      <c r="Y86" s="164" t="s">
        <v>88</v>
      </c>
      <c r="Z86" s="164" t="s">
        <v>330</v>
      </c>
      <c r="AA86" s="134" t="s">
        <v>430</v>
      </c>
      <c r="AB86" s="246">
        <v>83</v>
      </c>
    </row>
    <row r="87" spans="1:28" ht="104.25" customHeight="1">
      <c r="A87" s="187" t="s">
        <v>166</v>
      </c>
      <c r="B87" s="186" t="s">
        <v>331</v>
      </c>
      <c r="C87" s="165" t="s">
        <v>361</v>
      </c>
      <c r="D87" s="337" t="s">
        <v>480</v>
      </c>
      <c r="E87" s="136">
        <v>43252</v>
      </c>
      <c r="F87" s="357" t="s">
        <v>626</v>
      </c>
      <c r="G87" s="357"/>
      <c r="H87" s="353" t="s">
        <v>40</v>
      </c>
      <c r="I87" s="357"/>
      <c r="J87" s="358"/>
      <c r="K87" s="358"/>
      <c r="L87" s="358"/>
      <c r="M87" s="134" t="s">
        <v>44</v>
      </c>
      <c r="N87" s="358"/>
      <c r="O87" s="356"/>
      <c r="P87" s="356"/>
      <c r="Q87" s="356"/>
      <c r="R87" s="134" t="s">
        <v>44</v>
      </c>
      <c r="S87" s="383"/>
      <c r="T87" s="416"/>
      <c r="U87" s="416"/>
      <c r="V87" s="421" t="s">
        <v>46</v>
      </c>
      <c r="W87" s="417"/>
      <c r="X87" s="135" t="s">
        <v>196</v>
      </c>
      <c r="Y87" s="164" t="s">
        <v>88</v>
      </c>
      <c r="Z87" s="164" t="s">
        <v>330</v>
      </c>
      <c r="AA87" s="134" t="s">
        <v>430</v>
      </c>
      <c r="AB87" s="246">
        <v>84</v>
      </c>
    </row>
    <row r="88" spans="1:28" ht="104.25" customHeight="1">
      <c r="A88" s="187" t="s">
        <v>167</v>
      </c>
      <c r="B88" s="186" t="s">
        <v>331</v>
      </c>
      <c r="C88" s="165" t="s">
        <v>360</v>
      </c>
      <c r="D88" s="337" t="s">
        <v>481</v>
      </c>
      <c r="E88" s="136">
        <v>43405</v>
      </c>
      <c r="F88" s="357"/>
      <c r="G88" s="357"/>
      <c r="H88" s="353" t="s">
        <v>43</v>
      </c>
      <c r="I88" s="357" t="s">
        <v>619</v>
      </c>
      <c r="J88" s="358"/>
      <c r="K88" s="358"/>
      <c r="L88" s="358"/>
      <c r="M88" s="134" t="s">
        <v>44</v>
      </c>
      <c r="N88" s="358"/>
      <c r="O88" s="356"/>
      <c r="P88" s="356"/>
      <c r="Q88" s="356"/>
      <c r="R88" s="134" t="s">
        <v>44</v>
      </c>
      <c r="S88" s="383"/>
      <c r="T88" s="416"/>
      <c r="U88" s="416"/>
      <c r="V88" s="421" t="s">
        <v>46</v>
      </c>
      <c r="W88" s="417"/>
      <c r="X88" s="135" t="s">
        <v>196</v>
      </c>
      <c r="Y88" s="164" t="s">
        <v>88</v>
      </c>
      <c r="Z88" s="164" t="s">
        <v>330</v>
      </c>
      <c r="AA88" s="134" t="s">
        <v>430</v>
      </c>
      <c r="AB88" s="246">
        <v>85</v>
      </c>
    </row>
    <row r="89" spans="1:28" ht="104.25" customHeight="1">
      <c r="A89" s="187" t="s">
        <v>168</v>
      </c>
      <c r="B89" s="186" t="s">
        <v>331</v>
      </c>
      <c r="C89" s="165" t="s">
        <v>362</v>
      </c>
      <c r="D89" s="349" t="s">
        <v>482</v>
      </c>
      <c r="E89" s="136">
        <v>43374</v>
      </c>
      <c r="F89" s="357"/>
      <c r="G89" s="357"/>
      <c r="H89" s="353" t="s">
        <v>43</v>
      </c>
      <c r="I89" s="357"/>
      <c r="J89" s="358"/>
      <c r="K89" s="358"/>
      <c r="L89" s="358"/>
      <c r="M89" s="134" t="s">
        <v>44</v>
      </c>
      <c r="N89" s="358"/>
      <c r="O89" s="356"/>
      <c r="P89" s="356"/>
      <c r="Q89" s="356"/>
      <c r="R89" s="134" t="s">
        <v>44</v>
      </c>
      <c r="S89" s="383"/>
      <c r="T89" s="419"/>
      <c r="U89" s="419"/>
      <c r="V89" s="421" t="s">
        <v>46</v>
      </c>
      <c r="W89" s="417"/>
      <c r="X89" s="135" t="s">
        <v>196</v>
      </c>
      <c r="Y89" s="164" t="s">
        <v>88</v>
      </c>
      <c r="Z89" s="164" t="s">
        <v>330</v>
      </c>
      <c r="AA89" s="134" t="s">
        <v>430</v>
      </c>
      <c r="AB89" s="246">
        <v>86</v>
      </c>
    </row>
    <row r="90" spans="1:28" ht="122.25" customHeight="1">
      <c r="A90" s="187" t="s">
        <v>169</v>
      </c>
      <c r="B90" s="186" t="s">
        <v>331</v>
      </c>
      <c r="C90" s="165" t="s">
        <v>363</v>
      </c>
      <c r="D90" s="349" t="s">
        <v>364</v>
      </c>
      <c r="E90" s="136">
        <v>43525</v>
      </c>
      <c r="F90" s="431"/>
      <c r="G90" s="357"/>
      <c r="H90" s="353" t="s">
        <v>43</v>
      </c>
      <c r="I90" s="357" t="s">
        <v>620</v>
      </c>
      <c r="J90" s="358"/>
      <c r="K90" s="358"/>
      <c r="L90" s="358"/>
      <c r="M90" s="134" t="s">
        <v>44</v>
      </c>
      <c r="N90" s="358"/>
      <c r="O90" s="356"/>
      <c r="P90" s="356"/>
      <c r="Q90" s="356"/>
      <c r="R90" s="134" t="s">
        <v>44</v>
      </c>
      <c r="S90" s="383"/>
      <c r="T90" s="419"/>
      <c r="U90" s="419"/>
      <c r="V90" s="421" t="s">
        <v>46</v>
      </c>
      <c r="W90" s="417"/>
      <c r="X90" s="135" t="s">
        <v>196</v>
      </c>
      <c r="Y90" s="164" t="s">
        <v>88</v>
      </c>
      <c r="Z90" s="164" t="s">
        <v>330</v>
      </c>
      <c r="AA90" s="134" t="s">
        <v>430</v>
      </c>
      <c r="AB90" s="246">
        <v>87</v>
      </c>
    </row>
    <row r="91" spans="1:28" ht="104.25" customHeight="1">
      <c r="A91" s="187" t="s">
        <v>170</v>
      </c>
      <c r="B91" s="186" t="s">
        <v>331</v>
      </c>
      <c r="C91" s="165" t="s">
        <v>365</v>
      </c>
      <c r="D91" s="349" t="s">
        <v>366</v>
      </c>
      <c r="E91" s="136">
        <v>43525</v>
      </c>
      <c r="F91" s="431"/>
      <c r="G91" s="357"/>
      <c r="H91" s="353" t="s">
        <v>43</v>
      </c>
      <c r="I91" s="357" t="s">
        <v>620</v>
      </c>
      <c r="J91" s="358"/>
      <c r="K91" s="358"/>
      <c r="L91" s="358"/>
      <c r="M91" s="134" t="s">
        <v>44</v>
      </c>
      <c r="N91" s="358"/>
      <c r="O91" s="356"/>
      <c r="P91" s="356"/>
      <c r="Q91" s="356"/>
      <c r="R91" s="134" t="s">
        <v>44</v>
      </c>
      <c r="S91" s="383"/>
      <c r="T91" s="419"/>
      <c r="U91" s="419"/>
      <c r="V91" s="421" t="s">
        <v>46</v>
      </c>
      <c r="W91" s="417"/>
      <c r="X91" s="135" t="s">
        <v>196</v>
      </c>
      <c r="Y91" s="164" t="s">
        <v>88</v>
      </c>
      <c r="Z91" s="164" t="s">
        <v>330</v>
      </c>
      <c r="AA91" s="134" t="s">
        <v>430</v>
      </c>
      <c r="AB91" s="246">
        <v>88</v>
      </c>
    </row>
    <row r="92" spans="1:28" ht="104.25" customHeight="1">
      <c r="A92" s="187" t="s">
        <v>171</v>
      </c>
      <c r="B92" s="186" t="s">
        <v>331</v>
      </c>
      <c r="C92" s="165" t="s">
        <v>367</v>
      </c>
      <c r="D92" s="349" t="s">
        <v>368</v>
      </c>
      <c r="E92" s="136">
        <v>43525</v>
      </c>
      <c r="F92" s="431"/>
      <c r="G92" s="357"/>
      <c r="H92" s="353" t="s">
        <v>43</v>
      </c>
      <c r="I92" s="357" t="s">
        <v>620</v>
      </c>
      <c r="J92" s="358"/>
      <c r="K92" s="358"/>
      <c r="L92" s="358"/>
      <c r="M92" s="134" t="s">
        <v>44</v>
      </c>
      <c r="N92" s="358"/>
      <c r="O92" s="356"/>
      <c r="P92" s="356"/>
      <c r="Q92" s="356"/>
      <c r="R92" s="134" t="s">
        <v>44</v>
      </c>
      <c r="S92" s="383"/>
      <c r="T92" s="419"/>
      <c r="U92" s="419"/>
      <c r="V92" s="421" t="s">
        <v>46</v>
      </c>
      <c r="W92" s="417"/>
      <c r="X92" s="135" t="s">
        <v>196</v>
      </c>
      <c r="Y92" s="164" t="s">
        <v>88</v>
      </c>
      <c r="Z92" s="164" t="s">
        <v>330</v>
      </c>
      <c r="AA92" s="134" t="s">
        <v>430</v>
      </c>
      <c r="AB92" s="246">
        <v>89</v>
      </c>
    </row>
    <row r="93" spans="1:28" ht="104.25" customHeight="1">
      <c r="A93" s="187" t="s">
        <v>172</v>
      </c>
      <c r="B93" s="186" t="s">
        <v>331</v>
      </c>
      <c r="C93" s="165" t="s">
        <v>367</v>
      </c>
      <c r="D93" s="337" t="s">
        <v>398</v>
      </c>
      <c r="E93" s="136">
        <v>43525</v>
      </c>
      <c r="F93" s="357" t="s">
        <v>587</v>
      </c>
      <c r="G93" s="357"/>
      <c r="H93" s="353" t="s">
        <v>40</v>
      </c>
      <c r="I93" s="357"/>
      <c r="J93" s="358"/>
      <c r="K93" s="358"/>
      <c r="L93" s="358"/>
      <c r="M93" s="134" t="s">
        <v>44</v>
      </c>
      <c r="N93" s="358"/>
      <c r="O93" s="356"/>
      <c r="P93" s="356"/>
      <c r="Q93" s="356"/>
      <c r="R93" s="134" t="s">
        <v>44</v>
      </c>
      <c r="S93" s="383"/>
      <c r="T93" s="416"/>
      <c r="U93" s="417"/>
      <c r="V93" s="421" t="s">
        <v>46</v>
      </c>
      <c r="W93" s="417"/>
      <c r="X93" s="135" t="s">
        <v>196</v>
      </c>
      <c r="Y93" s="164" t="s">
        <v>88</v>
      </c>
      <c r="Z93" s="164" t="s">
        <v>330</v>
      </c>
      <c r="AA93" s="134" t="s">
        <v>430</v>
      </c>
      <c r="AB93" s="246">
        <v>90</v>
      </c>
    </row>
    <row r="94" spans="1:28" ht="129" customHeight="1">
      <c r="A94" s="187" t="s">
        <v>173</v>
      </c>
      <c r="B94" s="186" t="s">
        <v>331</v>
      </c>
      <c r="C94" s="165" t="s">
        <v>369</v>
      </c>
      <c r="D94" s="350" t="s">
        <v>483</v>
      </c>
      <c r="E94" s="136">
        <v>43525</v>
      </c>
      <c r="F94" s="357"/>
      <c r="G94" s="357"/>
      <c r="H94" s="353" t="s">
        <v>43</v>
      </c>
      <c r="I94" s="357"/>
      <c r="J94" s="358"/>
      <c r="K94" s="358"/>
      <c r="L94" s="358"/>
      <c r="M94" s="134" t="s">
        <v>44</v>
      </c>
      <c r="N94" s="358"/>
      <c r="O94" s="356"/>
      <c r="P94" s="356"/>
      <c r="Q94" s="356"/>
      <c r="R94" s="134" t="s">
        <v>44</v>
      </c>
      <c r="S94" s="383"/>
      <c r="T94" s="358"/>
      <c r="U94" s="358"/>
      <c r="V94" s="421" t="s">
        <v>46</v>
      </c>
      <c r="W94" s="358"/>
      <c r="X94" s="135" t="s">
        <v>196</v>
      </c>
      <c r="Y94" s="164" t="s">
        <v>88</v>
      </c>
      <c r="Z94" s="164" t="s">
        <v>330</v>
      </c>
      <c r="AA94" s="134" t="s">
        <v>417</v>
      </c>
      <c r="AB94" s="246">
        <v>91</v>
      </c>
    </row>
    <row r="95" spans="1:28" ht="104.25" customHeight="1">
      <c r="A95" s="187" t="s">
        <v>174</v>
      </c>
      <c r="B95" s="186" t="s">
        <v>331</v>
      </c>
      <c r="C95" s="165" t="s">
        <v>370</v>
      </c>
      <c r="D95" s="350" t="s">
        <v>484</v>
      </c>
      <c r="E95" s="136">
        <v>43374</v>
      </c>
      <c r="F95" s="357" t="s">
        <v>580</v>
      </c>
      <c r="G95" s="430"/>
      <c r="H95" s="353" t="s">
        <v>41</v>
      </c>
      <c r="I95" s="357"/>
      <c r="J95" s="358"/>
      <c r="K95" s="358"/>
      <c r="L95" s="379"/>
      <c r="M95" s="134" t="s">
        <v>44</v>
      </c>
      <c r="N95" s="358"/>
      <c r="O95" s="356"/>
      <c r="P95" s="356"/>
      <c r="Q95" s="381"/>
      <c r="R95" s="134" t="s">
        <v>44</v>
      </c>
      <c r="S95" s="383"/>
      <c r="T95" s="416"/>
      <c r="U95" s="416"/>
      <c r="V95" s="421" t="s">
        <v>46</v>
      </c>
      <c r="W95" s="416"/>
      <c r="X95" s="135" t="s">
        <v>196</v>
      </c>
      <c r="Y95" s="164" t="s">
        <v>88</v>
      </c>
      <c r="Z95" s="164" t="s">
        <v>330</v>
      </c>
      <c r="AA95" s="134" t="s">
        <v>430</v>
      </c>
      <c r="AB95" s="246">
        <v>92</v>
      </c>
    </row>
    <row r="96" spans="1:28" ht="104.25" customHeight="1">
      <c r="A96" s="187" t="s">
        <v>175</v>
      </c>
      <c r="B96" s="186" t="s">
        <v>98</v>
      </c>
      <c r="C96" s="165" t="s">
        <v>371</v>
      </c>
      <c r="D96" s="364">
        <v>0</v>
      </c>
      <c r="E96" s="136">
        <v>43525</v>
      </c>
      <c r="F96" s="357"/>
      <c r="G96" s="357"/>
      <c r="H96" s="353" t="s">
        <v>43</v>
      </c>
      <c r="I96" s="357" t="s">
        <v>621</v>
      </c>
      <c r="J96" s="358"/>
      <c r="K96" s="358"/>
      <c r="L96" s="358"/>
      <c r="M96" s="134" t="s">
        <v>44</v>
      </c>
      <c r="N96" s="358"/>
      <c r="O96" s="356"/>
      <c r="P96" s="356"/>
      <c r="Q96" s="356"/>
      <c r="R96" s="134" t="s">
        <v>44</v>
      </c>
      <c r="S96" s="383"/>
      <c r="T96" s="416"/>
      <c r="U96" s="416"/>
      <c r="V96" s="421" t="s">
        <v>46</v>
      </c>
      <c r="W96" s="417"/>
      <c r="X96" s="135" t="s">
        <v>196</v>
      </c>
      <c r="Y96" s="164" t="s">
        <v>93</v>
      </c>
      <c r="Z96" s="164" t="s">
        <v>329</v>
      </c>
      <c r="AA96" s="134" t="s">
        <v>93</v>
      </c>
      <c r="AB96" s="246">
        <v>93</v>
      </c>
    </row>
    <row r="97" spans="1:28" ht="104.25" customHeight="1">
      <c r="A97" s="187" t="s">
        <v>176</v>
      </c>
      <c r="B97" s="186" t="s">
        <v>98</v>
      </c>
      <c r="C97" s="165" t="s">
        <v>372</v>
      </c>
      <c r="D97" s="364">
        <v>0.01</v>
      </c>
      <c r="E97" s="136">
        <v>43525</v>
      </c>
      <c r="F97" s="357"/>
      <c r="G97" s="357"/>
      <c r="H97" s="353" t="s">
        <v>43</v>
      </c>
      <c r="I97" s="357" t="s">
        <v>621</v>
      </c>
      <c r="J97" s="358"/>
      <c r="K97" s="358"/>
      <c r="L97" s="358"/>
      <c r="M97" s="134" t="s">
        <v>44</v>
      </c>
      <c r="N97" s="358"/>
      <c r="O97" s="356"/>
      <c r="P97" s="356"/>
      <c r="Q97" s="356"/>
      <c r="R97" s="134" t="s">
        <v>44</v>
      </c>
      <c r="S97" s="383"/>
      <c r="T97" s="416"/>
      <c r="U97" s="419"/>
      <c r="V97" s="421" t="s">
        <v>46</v>
      </c>
      <c r="W97" s="417"/>
      <c r="X97" s="135" t="s">
        <v>196</v>
      </c>
      <c r="Y97" s="164" t="s">
        <v>93</v>
      </c>
      <c r="Z97" s="164" t="s">
        <v>329</v>
      </c>
      <c r="AA97" s="134" t="s">
        <v>93</v>
      </c>
      <c r="AB97" s="246">
        <v>94</v>
      </c>
    </row>
    <row r="98" spans="1:28" ht="128.25" customHeight="1">
      <c r="A98" s="187" t="s">
        <v>177</v>
      </c>
      <c r="B98" s="186" t="s">
        <v>98</v>
      </c>
      <c r="C98" s="165" t="s">
        <v>373</v>
      </c>
      <c r="D98" s="364">
        <v>0</v>
      </c>
      <c r="E98" s="136">
        <v>43525</v>
      </c>
      <c r="F98" s="357"/>
      <c r="G98" s="357"/>
      <c r="H98" s="353" t="s">
        <v>43</v>
      </c>
      <c r="I98" s="357" t="s">
        <v>621</v>
      </c>
      <c r="J98" s="358"/>
      <c r="K98" s="358"/>
      <c r="L98" s="358"/>
      <c r="M98" s="134" t="s">
        <v>44</v>
      </c>
      <c r="N98" s="358"/>
      <c r="O98" s="356"/>
      <c r="P98" s="356"/>
      <c r="Q98" s="356"/>
      <c r="R98" s="134" t="s">
        <v>44</v>
      </c>
      <c r="S98" s="383"/>
      <c r="T98" s="416"/>
      <c r="U98" s="416"/>
      <c r="V98" s="421" t="s">
        <v>46</v>
      </c>
      <c r="W98" s="417"/>
      <c r="X98" s="135" t="s">
        <v>196</v>
      </c>
      <c r="Y98" s="164" t="s">
        <v>93</v>
      </c>
      <c r="Z98" s="164" t="s">
        <v>329</v>
      </c>
      <c r="AA98" s="134" t="s">
        <v>93</v>
      </c>
      <c r="AB98" s="246">
        <v>95</v>
      </c>
    </row>
    <row r="99" spans="1:28" ht="104.25" customHeight="1">
      <c r="A99" s="187" t="s">
        <v>178</v>
      </c>
      <c r="B99" s="186" t="s">
        <v>98</v>
      </c>
      <c r="C99" s="165" t="s">
        <v>374</v>
      </c>
      <c r="D99" s="364">
        <v>0</v>
      </c>
      <c r="E99" s="136">
        <v>43525</v>
      </c>
      <c r="F99" s="357"/>
      <c r="G99" s="357"/>
      <c r="H99" s="353" t="s">
        <v>43</v>
      </c>
      <c r="I99" s="357" t="s">
        <v>621</v>
      </c>
      <c r="J99" s="358"/>
      <c r="K99" s="358"/>
      <c r="L99" s="358"/>
      <c r="M99" s="134" t="s">
        <v>44</v>
      </c>
      <c r="N99" s="358"/>
      <c r="O99" s="356"/>
      <c r="P99" s="356"/>
      <c r="Q99" s="356"/>
      <c r="R99" s="134" t="s">
        <v>44</v>
      </c>
      <c r="S99" s="383"/>
      <c r="T99" s="416"/>
      <c r="U99" s="416"/>
      <c r="V99" s="421" t="s">
        <v>46</v>
      </c>
      <c r="W99" s="416"/>
      <c r="X99" s="135" t="s">
        <v>196</v>
      </c>
      <c r="Y99" s="164" t="s">
        <v>93</v>
      </c>
      <c r="Z99" s="164" t="s">
        <v>329</v>
      </c>
      <c r="AA99" s="134" t="s">
        <v>93</v>
      </c>
      <c r="AB99" s="246">
        <v>96</v>
      </c>
    </row>
    <row r="100" spans="1:28" ht="114" customHeight="1">
      <c r="A100" s="187" t="s">
        <v>179</v>
      </c>
      <c r="B100" s="186" t="s">
        <v>98</v>
      </c>
      <c r="C100" s="165" t="s">
        <v>375</v>
      </c>
      <c r="D100" s="337" t="s">
        <v>376</v>
      </c>
      <c r="E100" s="136">
        <v>43525</v>
      </c>
      <c r="F100" s="357" t="s">
        <v>622</v>
      </c>
      <c r="G100" s="430">
        <v>0.5</v>
      </c>
      <c r="H100" s="353" t="s">
        <v>41</v>
      </c>
      <c r="I100" s="357"/>
      <c r="J100" s="358"/>
      <c r="K100" s="358"/>
      <c r="L100" s="358"/>
      <c r="M100" s="134" t="s">
        <v>44</v>
      </c>
      <c r="N100" s="358"/>
      <c r="O100" s="356"/>
      <c r="P100" s="356"/>
      <c r="Q100" s="356"/>
      <c r="R100" s="134" t="s">
        <v>44</v>
      </c>
      <c r="S100" s="383"/>
      <c r="T100" s="416"/>
      <c r="U100" s="416"/>
      <c r="V100" s="421" t="s">
        <v>46</v>
      </c>
      <c r="W100" s="417"/>
      <c r="X100" s="135" t="s">
        <v>196</v>
      </c>
      <c r="Y100" s="164" t="s">
        <v>93</v>
      </c>
      <c r="Z100" s="164" t="s">
        <v>329</v>
      </c>
      <c r="AA100" s="134" t="s">
        <v>93</v>
      </c>
      <c r="AB100" s="246">
        <v>97</v>
      </c>
    </row>
    <row r="101" spans="1:28" ht="104.25" customHeight="1">
      <c r="A101" s="187" t="s">
        <v>180</v>
      </c>
      <c r="B101" s="186" t="s">
        <v>98</v>
      </c>
      <c r="C101" s="165" t="s">
        <v>377</v>
      </c>
      <c r="D101" s="337" t="s">
        <v>378</v>
      </c>
      <c r="E101" s="136">
        <v>43525</v>
      </c>
      <c r="F101" s="357" t="s">
        <v>623</v>
      </c>
      <c r="G101" s="357" t="s">
        <v>551</v>
      </c>
      <c r="H101" s="353" t="s">
        <v>41</v>
      </c>
      <c r="I101" s="357"/>
      <c r="J101" s="358"/>
      <c r="K101" s="358"/>
      <c r="L101" s="358"/>
      <c r="M101" s="134" t="s">
        <v>44</v>
      </c>
      <c r="N101" s="358"/>
      <c r="O101" s="356"/>
      <c r="P101" s="356"/>
      <c r="Q101" s="356"/>
      <c r="R101" s="134" t="s">
        <v>44</v>
      </c>
      <c r="S101" s="383"/>
      <c r="T101" s="416"/>
      <c r="U101" s="416"/>
      <c r="V101" s="421" t="s">
        <v>46</v>
      </c>
      <c r="W101" s="417"/>
      <c r="X101" s="135" t="s">
        <v>196</v>
      </c>
      <c r="Y101" s="164" t="s">
        <v>93</v>
      </c>
      <c r="Z101" s="164" t="s">
        <v>329</v>
      </c>
      <c r="AA101" s="134" t="s">
        <v>93</v>
      </c>
      <c r="AB101" s="246">
        <v>98</v>
      </c>
    </row>
    <row r="102" spans="1:28" ht="104.25" customHeight="1">
      <c r="A102" s="187" t="s">
        <v>181</v>
      </c>
      <c r="B102" s="186" t="s">
        <v>98</v>
      </c>
      <c r="C102" s="165" t="s">
        <v>379</v>
      </c>
      <c r="D102" s="337" t="s">
        <v>495</v>
      </c>
      <c r="E102" s="136">
        <v>43435</v>
      </c>
      <c r="F102" s="357"/>
      <c r="G102" s="357"/>
      <c r="H102" s="353" t="s">
        <v>43</v>
      </c>
      <c r="I102" s="357"/>
      <c r="J102" s="358"/>
      <c r="K102" s="358"/>
      <c r="L102" s="358"/>
      <c r="M102" s="134" t="s">
        <v>44</v>
      </c>
      <c r="N102" s="358"/>
      <c r="O102" s="356"/>
      <c r="P102" s="356"/>
      <c r="Q102" s="356"/>
      <c r="R102" s="134" t="s">
        <v>44</v>
      </c>
      <c r="S102" s="383"/>
      <c r="T102" s="416"/>
      <c r="U102" s="416"/>
      <c r="V102" s="421" t="s">
        <v>46</v>
      </c>
      <c r="W102" s="417"/>
      <c r="X102" s="135" t="s">
        <v>196</v>
      </c>
      <c r="Y102" s="164" t="s">
        <v>93</v>
      </c>
      <c r="Z102" s="164" t="s">
        <v>329</v>
      </c>
      <c r="AA102" s="134" t="s">
        <v>93</v>
      </c>
      <c r="AB102" s="246">
        <v>99</v>
      </c>
    </row>
    <row r="103" spans="1:28" ht="104.25" customHeight="1">
      <c r="A103" s="187" t="s">
        <v>182</v>
      </c>
      <c r="B103" s="186" t="s">
        <v>268</v>
      </c>
      <c r="C103" s="165" t="s">
        <v>380</v>
      </c>
      <c r="D103" s="337" t="s">
        <v>452</v>
      </c>
      <c r="E103" s="136">
        <v>43191</v>
      </c>
      <c r="F103" s="357" t="s">
        <v>596</v>
      </c>
      <c r="G103" s="357"/>
      <c r="H103" s="353" t="s">
        <v>40</v>
      </c>
      <c r="I103" s="357"/>
      <c r="J103" s="358"/>
      <c r="K103" s="358"/>
      <c r="L103" s="358"/>
      <c r="M103" s="134" t="s">
        <v>44</v>
      </c>
      <c r="N103" s="358"/>
      <c r="O103" s="356"/>
      <c r="P103" s="356"/>
      <c r="Q103" s="356"/>
      <c r="R103" s="134" t="s">
        <v>44</v>
      </c>
      <c r="S103" s="383"/>
      <c r="T103" s="358"/>
      <c r="U103" s="358"/>
      <c r="V103" s="421" t="s">
        <v>46</v>
      </c>
      <c r="W103" s="358"/>
      <c r="X103" s="135" t="s">
        <v>196</v>
      </c>
      <c r="Y103" s="164" t="s">
        <v>95</v>
      </c>
      <c r="Z103" s="164" t="s">
        <v>329</v>
      </c>
      <c r="AA103" s="134" t="s">
        <v>95</v>
      </c>
      <c r="AB103" s="246">
        <v>100</v>
      </c>
    </row>
    <row r="104" spans="1:28" ht="104.25" customHeight="1">
      <c r="A104" s="187" t="s">
        <v>183</v>
      </c>
      <c r="B104" s="186" t="s">
        <v>268</v>
      </c>
      <c r="C104" s="165" t="s">
        <v>380</v>
      </c>
      <c r="D104" s="337" t="s">
        <v>453</v>
      </c>
      <c r="E104" s="136">
        <v>43252</v>
      </c>
      <c r="F104" s="357" t="s">
        <v>560</v>
      </c>
      <c r="G104" s="357"/>
      <c r="H104" s="353" t="s">
        <v>40</v>
      </c>
      <c r="I104" s="357"/>
      <c r="J104" s="358"/>
      <c r="K104" s="358"/>
      <c r="L104" s="358"/>
      <c r="M104" s="134" t="s">
        <v>44</v>
      </c>
      <c r="N104" s="358"/>
      <c r="O104" s="356"/>
      <c r="P104" s="356"/>
      <c r="Q104" s="356"/>
      <c r="R104" s="134" t="s">
        <v>44</v>
      </c>
      <c r="S104" s="383"/>
      <c r="T104" s="358"/>
      <c r="U104" s="358"/>
      <c r="V104" s="421" t="s">
        <v>46</v>
      </c>
      <c r="W104" s="418"/>
      <c r="X104" s="135" t="s">
        <v>196</v>
      </c>
      <c r="Y104" s="164" t="s">
        <v>95</v>
      </c>
      <c r="Z104" s="164" t="s">
        <v>329</v>
      </c>
      <c r="AA104" s="134" t="s">
        <v>95</v>
      </c>
      <c r="AB104" s="246">
        <v>101</v>
      </c>
    </row>
    <row r="105" spans="1:28" ht="104.25" customHeight="1">
      <c r="A105" s="187" t="s">
        <v>184</v>
      </c>
      <c r="B105" s="186" t="s">
        <v>268</v>
      </c>
      <c r="C105" s="165" t="s">
        <v>380</v>
      </c>
      <c r="D105" s="337" t="s">
        <v>454</v>
      </c>
      <c r="E105" s="136">
        <v>43191</v>
      </c>
      <c r="F105" s="357" t="s">
        <v>597</v>
      </c>
      <c r="G105" s="357"/>
      <c r="H105" s="353" t="s">
        <v>40</v>
      </c>
      <c r="I105" s="357"/>
      <c r="J105" s="358"/>
      <c r="K105" s="358"/>
      <c r="L105" s="358"/>
      <c r="M105" s="134" t="s">
        <v>44</v>
      </c>
      <c r="N105" s="358"/>
      <c r="O105" s="356"/>
      <c r="P105" s="356"/>
      <c r="Q105" s="356"/>
      <c r="R105" s="134" t="s">
        <v>44</v>
      </c>
      <c r="S105" s="383"/>
      <c r="T105" s="356"/>
      <c r="U105" s="358"/>
      <c r="V105" s="421" t="s">
        <v>46</v>
      </c>
      <c r="W105" s="358"/>
      <c r="X105" s="135" t="s">
        <v>196</v>
      </c>
      <c r="Y105" s="164" t="s">
        <v>95</v>
      </c>
      <c r="Z105" s="164" t="s">
        <v>329</v>
      </c>
      <c r="AA105" s="134" t="s">
        <v>95</v>
      </c>
      <c r="AB105" s="246">
        <v>102</v>
      </c>
    </row>
    <row r="106" spans="1:28" ht="104.25" customHeight="1">
      <c r="A106" s="187" t="s">
        <v>185</v>
      </c>
      <c r="B106" s="186" t="s">
        <v>268</v>
      </c>
      <c r="C106" s="165" t="s">
        <v>381</v>
      </c>
      <c r="D106" s="337" t="s">
        <v>455</v>
      </c>
      <c r="E106" s="136">
        <v>43435</v>
      </c>
      <c r="F106" s="357"/>
      <c r="G106" s="357"/>
      <c r="H106" s="353" t="s">
        <v>43</v>
      </c>
      <c r="I106" s="357"/>
      <c r="J106" s="358"/>
      <c r="K106" s="358"/>
      <c r="L106" s="358"/>
      <c r="M106" s="134" t="s">
        <v>44</v>
      </c>
      <c r="N106" s="358"/>
      <c r="O106" s="356"/>
      <c r="P106" s="356"/>
      <c r="Q106" s="356"/>
      <c r="R106" s="134" t="s">
        <v>44</v>
      </c>
      <c r="S106" s="383"/>
      <c r="T106" s="356"/>
      <c r="U106" s="416"/>
      <c r="V106" s="421" t="s">
        <v>46</v>
      </c>
      <c r="W106" s="417"/>
      <c r="X106" s="135" t="s">
        <v>196</v>
      </c>
      <c r="Y106" s="164" t="s">
        <v>95</v>
      </c>
      <c r="Z106" s="164" t="s">
        <v>329</v>
      </c>
      <c r="AA106" s="134" t="s">
        <v>95</v>
      </c>
      <c r="AB106" s="246">
        <v>103</v>
      </c>
    </row>
    <row r="107" spans="1:28" ht="104.25" customHeight="1">
      <c r="A107" s="187" t="s">
        <v>186</v>
      </c>
      <c r="B107" s="186" t="s">
        <v>268</v>
      </c>
      <c r="C107" s="165" t="s">
        <v>239</v>
      </c>
      <c r="D107" s="337" t="s">
        <v>456</v>
      </c>
      <c r="E107" s="136">
        <v>43405</v>
      </c>
      <c r="F107" s="357"/>
      <c r="G107" s="357"/>
      <c r="H107" s="353" t="s">
        <v>43</v>
      </c>
      <c r="I107" s="357"/>
      <c r="J107" s="358"/>
      <c r="K107" s="358"/>
      <c r="L107" s="358"/>
      <c r="M107" s="134" t="s">
        <v>44</v>
      </c>
      <c r="N107" s="358"/>
      <c r="O107" s="356"/>
      <c r="P107" s="356"/>
      <c r="Q107" s="356"/>
      <c r="R107" s="134" t="s">
        <v>44</v>
      </c>
      <c r="S107" s="383"/>
      <c r="T107" s="358"/>
      <c r="U107" s="358"/>
      <c r="V107" s="421" t="s">
        <v>46</v>
      </c>
      <c r="W107" s="358"/>
      <c r="X107" s="135" t="s">
        <v>196</v>
      </c>
      <c r="Y107" s="164" t="s">
        <v>95</v>
      </c>
      <c r="Z107" s="164" t="s">
        <v>329</v>
      </c>
      <c r="AA107" s="134" t="s">
        <v>95</v>
      </c>
      <c r="AB107" s="246">
        <v>104</v>
      </c>
    </row>
    <row r="108" spans="1:28" ht="104.25" customHeight="1">
      <c r="A108" s="187" t="s">
        <v>187</v>
      </c>
      <c r="B108" s="186" t="s">
        <v>268</v>
      </c>
      <c r="C108" s="165" t="s">
        <v>380</v>
      </c>
      <c r="D108" s="337" t="s">
        <v>457</v>
      </c>
      <c r="E108" s="136">
        <v>43252</v>
      </c>
      <c r="F108" s="357" t="s">
        <v>598</v>
      </c>
      <c r="G108" s="357"/>
      <c r="H108" s="353" t="s">
        <v>40</v>
      </c>
      <c r="I108" s="357"/>
      <c r="J108" s="358"/>
      <c r="K108" s="358"/>
      <c r="L108" s="358"/>
      <c r="M108" s="134" t="s">
        <v>44</v>
      </c>
      <c r="N108" s="358"/>
      <c r="O108" s="356"/>
      <c r="P108" s="356"/>
      <c r="Q108" s="356"/>
      <c r="R108" s="134" t="s">
        <v>44</v>
      </c>
      <c r="S108" s="383"/>
      <c r="T108" s="416"/>
      <c r="U108" s="358"/>
      <c r="V108" s="421" t="s">
        <v>46</v>
      </c>
      <c r="W108" s="416"/>
      <c r="X108" s="135" t="s">
        <v>196</v>
      </c>
      <c r="Y108" s="164" t="s">
        <v>95</v>
      </c>
      <c r="Z108" s="164" t="s">
        <v>329</v>
      </c>
      <c r="AA108" s="134" t="s">
        <v>95</v>
      </c>
      <c r="AB108" s="246">
        <v>105</v>
      </c>
    </row>
    <row r="109" spans="1:28" ht="104.25" customHeight="1">
      <c r="A109" s="187" t="s">
        <v>188</v>
      </c>
      <c r="B109" s="186" t="s">
        <v>268</v>
      </c>
      <c r="C109" s="165" t="s">
        <v>382</v>
      </c>
      <c r="D109" s="337" t="s">
        <v>458</v>
      </c>
      <c r="E109" s="136">
        <v>43344</v>
      </c>
      <c r="F109" s="357" t="s">
        <v>600</v>
      </c>
      <c r="G109" s="357"/>
      <c r="H109" s="353" t="s">
        <v>41</v>
      </c>
      <c r="I109" s="357"/>
      <c r="J109" s="358"/>
      <c r="K109" s="358"/>
      <c r="L109" s="358"/>
      <c r="M109" s="134" t="s">
        <v>44</v>
      </c>
      <c r="N109" s="358"/>
      <c r="O109" s="356"/>
      <c r="P109" s="356"/>
      <c r="Q109" s="356"/>
      <c r="R109" s="134" t="s">
        <v>44</v>
      </c>
      <c r="S109" s="383"/>
      <c r="T109" s="416"/>
      <c r="U109" s="416"/>
      <c r="V109" s="421" t="s">
        <v>46</v>
      </c>
      <c r="W109" s="417"/>
      <c r="X109" s="135" t="s">
        <v>196</v>
      </c>
      <c r="Y109" s="164" t="s">
        <v>95</v>
      </c>
      <c r="Z109" s="164" t="s">
        <v>329</v>
      </c>
      <c r="AA109" s="134" t="s">
        <v>95</v>
      </c>
      <c r="AB109" s="246">
        <v>106</v>
      </c>
    </row>
    <row r="110" spans="1:28" ht="104.25" customHeight="1">
      <c r="A110" s="187" t="s">
        <v>189</v>
      </c>
      <c r="B110" s="186" t="s">
        <v>263</v>
      </c>
      <c r="C110" s="165" t="s">
        <v>382</v>
      </c>
      <c r="D110" s="337" t="s">
        <v>524</v>
      </c>
      <c r="E110" s="136">
        <v>43344</v>
      </c>
      <c r="F110" s="357" t="s">
        <v>568</v>
      </c>
      <c r="G110" s="357"/>
      <c r="H110" s="353" t="s">
        <v>41</v>
      </c>
      <c r="I110" s="357"/>
      <c r="J110" s="358"/>
      <c r="K110" s="358"/>
      <c r="L110" s="358"/>
      <c r="M110" s="134" t="s">
        <v>44</v>
      </c>
      <c r="N110" s="358"/>
      <c r="O110" s="356"/>
      <c r="P110" s="356"/>
      <c r="Q110" s="356"/>
      <c r="R110" s="134" t="s">
        <v>44</v>
      </c>
      <c r="S110" s="383"/>
      <c r="T110" s="416"/>
      <c r="U110" s="416"/>
      <c r="V110" s="421" t="s">
        <v>46</v>
      </c>
      <c r="W110" s="417"/>
      <c r="X110" s="135" t="s">
        <v>196</v>
      </c>
      <c r="Y110" s="164" t="s">
        <v>95</v>
      </c>
      <c r="Z110" s="164" t="s">
        <v>329</v>
      </c>
      <c r="AA110" s="134" t="s">
        <v>94</v>
      </c>
      <c r="AB110" s="246">
        <v>107</v>
      </c>
    </row>
    <row r="111" spans="1:28" ht="78.75">
      <c r="A111" s="187" t="s">
        <v>190</v>
      </c>
      <c r="B111" s="186" t="s">
        <v>269</v>
      </c>
      <c r="C111" s="165" t="s">
        <v>383</v>
      </c>
      <c r="D111" s="337" t="s">
        <v>444</v>
      </c>
      <c r="E111" s="136">
        <v>43525</v>
      </c>
      <c r="F111" s="357" t="s">
        <v>583</v>
      </c>
      <c r="G111" s="357"/>
      <c r="H111" s="353" t="s">
        <v>41</v>
      </c>
      <c r="I111" s="357"/>
      <c r="J111" s="358"/>
      <c r="K111" s="358"/>
      <c r="L111" s="358"/>
      <c r="M111" s="134" t="s">
        <v>44</v>
      </c>
      <c r="N111" s="358"/>
      <c r="O111" s="356"/>
      <c r="P111" s="356"/>
      <c r="Q111" s="356"/>
      <c r="R111" s="134" t="s">
        <v>44</v>
      </c>
      <c r="S111" s="383"/>
      <c r="T111" s="416"/>
      <c r="U111" s="416"/>
      <c r="V111" s="421" t="s">
        <v>46</v>
      </c>
      <c r="W111" s="417"/>
      <c r="X111" s="135" t="s">
        <v>196</v>
      </c>
      <c r="Y111" s="164" t="s">
        <v>5</v>
      </c>
      <c r="Z111" s="164" t="s">
        <v>399</v>
      </c>
      <c r="AA111" s="134" t="s">
        <v>431</v>
      </c>
      <c r="AB111" s="246">
        <v>108</v>
      </c>
    </row>
    <row r="112" spans="1:28" ht="206.25" customHeight="1">
      <c r="A112" s="187" t="s">
        <v>191</v>
      </c>
      <c r="B112" s="186" t="s">
        <v>331</v>
      </c>
      <c r="C112" s="165" t="s">
        <v>384</v>
      </c>
      <c r="D112" s="337" t="s">
        <v>485</v>
      </c>
      <c r="E112" s="136">
        <v>43525</v>
      </c>
      <c r="F112" s="357" t="s">
        <v>573</v>
      </c>
      <c r="G112" s="357">
        <v>12</v>
      </c>
      <c r="H112" s="353" t="s">
        <v>41</v>
      </c>
      <c r="I112" s="357" t="s">
        <v>592</v>
      </c>
      <c r="J112" s="358"/>
      <c r="K112" s="358"/>
      <c r="L112" s="358"/>
      <c r="M112" s="134" t="s">
        <v>44</v>
      </c>
      <c r="N112" s="358"/>
      <c r="O112" s="358"/>
      <c r="P112" s="356"/>
      <c r="Q112" s="356"/>
      <c r="R112" s="134" t="s">
        <v>44</v>
      </c>
      <c r="S112" s="383"/>
      <c r="T112" s="416"/>
      <c r="U112" s="423"/>
      <c r="V112" s="421" t="s">
        <v>46</v>
      </c>
      <c r="W112" s="423"/>
      <c r="X112" s="135" t="s">
        <v>196</v>
      </c>
      <c r="Y112" s="164" t="s">
        <v>5</v>
      </c>
      <c r="Z112" s="164" t="s">
        <v>330</v>
      </c>
      <c r="AA112" s="134" t="s">
        <v>413</v>
      </c>
      <c r="AB112" s="246">
        <v>109</v>
      </c>
    </row>
    <row r="113" spans="1:28" ht="104.25" customHeight="1">
      <c r="A113" s="187" t="s">
        <v>192</v>
      </c>
      <c r="B113" s="186" t="s">
        <v>237</v>
      </c>
      <c r="C113" s="165" t="s">
        <v>385</v>
      </c>
      <c r="D113" s="337" t="s">
        <v>499</v>
      </c>
      <c r="E113" s="136">
        <v>43252</v>
      </c>
      <c r="F113" s="357" t="s">
        <v>531</v>
      </c>
      <c r="G113" s="357"/>
      <c r="H113" s="353" t="s">
        <v>40</v>
      </c>
      <c r="I113" s="357"/>
      <c r="J113" s="358"/>
      <c r="K113" s="358"/>
      <c r="L113" s="358"/>
      <c r="M113" s="134" t="s">
        <v>44</v>
      </c>
      <c r="N113" s="358"/>
      <c r="O113" s="356"/>
      <c r="P113" s="356"/>
      <c r="Q113" s="356"/>
      <c r="R113" s="134" t="s">
        <v>44</v>
      </c>
      <c r="S113" s="383"/>
      <c r="T113" s="416"/>
      <c r="U113" s="416"/>
      <c r="V113" s="421" t="s">
        <v>46</v>
      </c>
      <c r="W113" s="417"/>
      <c r="X113" s="135" t="s">
        <v>196</v>
      </c>
      <c r="Y113" s="164" t="s">
        <v>5</v>
      </c>
      <c r="Z113" s="164" t="s">
        <v>330</v>
      </c>
      <c r="AA113" s="134" t="s">
        <v>412</v>
      </c>
      <c r="AB113" s="246">
        <v>110</v>
      </c>
    </row>
    <row r="114" spans="1:28" ht="104.25" customHeight="1">
      <c r="A114" s="187" t="s">
        <v>262</v>
      </c>
      <c r="B114" s="186" t="s">
        <v>237</v>
      </c>
      <c r="C114" s="165" t="s">
        <v>385</v>
      </c>
      <c r="D114" s="337" t="s">
        <v>500</v>
      </c>
      <c r="E114" s="136">
        <v>43405</v>
      </c>
      <c r="F114" s="357"/>
      <c r="G114" s="357"/>
      <c r="H114" s="353" t="s">
        <v>43</v>
      </c>
      <c r="I114" s="357" t="s">
        <v>533</v>
      </c>
      <c r="J114" s="358"/>
      <c r="K114" s="358"/>
      <c r="L114" s="358"/>
      <c r="M114" s="134" t="s">
        <v>44</v>
      </c>
      <c r="N114" s="358"/>
      <c r="O114" s="356"/>
      <c r="P114" s="356"/>
      <c r="Q114" s="356"/>
      <c r="R114" s="134" t="s">
        <v>44</v>
      </c>
      <c r="S114" s="383"/>
      <c r="T114" s="416"/>
      <c r="U114" s="416"/>
      <c r="V114" s="421" t="s">
        <v>46</v>
      </c>
      <c r="W114" s="417"/>
      <c r="X114" s="135" t="s">
        <v>196</v>
      </c>
      <c r="Y114" s="164" t="s">
        <v>5</v>
      </c>
      <c r="Z114" s="164" t="s">
        <v>330</v>
      </c>
      <c r="AA114" s="134" t="s">
        <v>412</v>
      </c>
      <c r="AB114" s="246">
        <v>111</v>
      </c>
    </row>
    <row r="115" spans="1:28" ht="104.25" customHeight="1">
      <c r="A115" s="187" t="s">
        <v>343</v>
      </c>
      <c r="B115" s="186" t="s">
        <v>237</v>
      </c>
      <c r="C115" s="165" t="s">
        <v>386</v>
      </c>
      <c r="D115" s="337" t="s">
        <v>501</v>
      </c>
      <c r="E115" s="136">
        <v>43525</v>
      </c>
      <c r="F115" s="357" t="s">
        <v>534</v>
      </c>
      <c r="G115" s="357"/>
      <c r="H115" s="353" t="s">
        <v>41</v>
      </c>
      <c r="I115" s="357"/>
      <c r="J115" s="358"/>
      <c r="K115" s="358"/>
      <c r="L115" s="358"/>
      <c r="M115" s="134" t="s">
        <v>44</v>
      </c>
      <c r="N115" s="358"/>
      <c r="O115" s="356"/>
      <c r="P115" s="356"/>
      <c r="Q115" s="356"/>
      <c r="R115" s="134" t="s">
        <v>44</v>
      </c>
      <c r="S115" s="383"/>
      <c r="T115" s="416"/>
      <c r="U115" s="416"/>
      <c r="V115" s="421" t="s">
        <v>46</v>
      </c>
      <c r="W115" s="417"/>
      <c r="X115" s="135" t="s">
        <v>196</v>
      </c>
      <c r="Y115" s="164" t="s">
        <v>5</v>
      </c>
      <c r="Z115" s="164" t="s">
        <v>330</v>
      </c>
      <c r="AA115" s="134" t="s">
        <v>412</v>
      </c>
      <c r="AB115" s="246">
        <v>112</v>
      </c>
    </row>
    <row r="116" spans="1:28" ht="131.25" customHeight="1">
      <c r="A116" s="187" t="s">
        <v>344</v>
      </c>
      <c r="B116" s="186" t="s">
        <v>237</v>
      </c>
      <c r="C116" s="165" t="s">
        <v>386</v>
      </c>
      <c r="D116" s="337" t="s">
        <v>502</v>
      </c>
      <c r="E116" s="136">
        <v>43525</v>
      </c>
      <c r="F116" s="357"/>
      <c r="G116" s="357"/>
      <c r="H116" s="353" t="s">
        <v>43</v>
      </c>
      <c r="I116" s="357" t="s">
        <v>535</v>
      </c>
      <c r="J116" s="358"/>
      <c r="K116" s="358"/>
      <c r="L116" s="358"/>
      <c r="M116" s="134" t="s">
        <v>44</v>
      </c>
      <c r="N116" s="358"/>
      <c r="O116" s="356"/>
      <c r="P116" s="356"/>
      <c r="Q116" s="356"/>
      <c r="R116" s="134" t="s">
        <v>44</v>
      </c>
      <c r="S116" s="383"/>
      <c r="T116" s="416"/>
      <c r="U116" s="416"/>
      <c r="V116" s="421" t="s">
        <v>46</v>
      </c>
      <c r="W116" s="417"/>
      <c r="X116" s="135" t="s">
        <v>196</v>
      </c>
      <c r="Y116" s="164" t="s">
        <v>5</v>
      </c>
      <c r="Z116" s="164" t="s">
        <v>330</v>
      </c>
      <c r="AA116" s="134" t="s">
        <v>412</v>
      </c>
      <c r="AB116" s="246">
        <v>113</v>
      </c>
    </row>
    <row r="117" spans="1:28" ht="104.25" customHeight="1">
      <c r="A117" s="187" t="s">
        <v>345</v>
      </c>
      <c r="B117" s="186" t="s">
        <v>237</v>
      </c>
      <c r="C117" s="165" t="s">
        <v>386</v>
      </c>
      <c r="D117" s="337" t="s">
        <v>503</v>
      </c>
      <c r="E117" s="136">
        <v>43525</v>
      </c>
      <c r="F117" s="357" t="s">
        <v>536</v>
      </c>
      <c r="G117" s="357"/>
      <c r="H117" s="353" t="s">
        <v>41</v>
      </c>
      <c r="I117" s="357"/>
      <c r="J117" s="358"/>
      <c r="K117" s="358"/>
      <c r="L117" s="358"/>
      <c r="M117" s="134" t="s">
        <v>44</v>
      </c>
      <c r="N117" s="358"/>
      <c r="O117" s="356"/>
      <c r="P117" s="356"/>
      <c r="Q117" s="356"/>
      <c r="R117" s="134" t="s">
        <v>44</v>
      </c>
      <c r="S117" s="383"/>
      <c r="T117" s="416"/>
      <c r="U117" s="416"/>
      <c r="V117" s="421" t="s">
        <v>46</v>
      </c>
      <c r="W117" s="417"/>
      <c r="X117" s="135" t="s">
        <v>196</v>
      </c>
      <c r="Y117" s="164" t="s">
        <v>5</v>
      </c>
      <c r="Z117" s="164" t="s">
        <v>330</v>
      </c>
      <c r="AA117" s="134" t="s">
        <v>412</v>
      </c>
      <c r="AB117" s="246">
        <v>114</v>
      </c>
    </row>
    <row r="118" spans="1:28" ht="63">
      <c r="A118" s="187" t="s">
        <v>346</v>
      </c>
      <c r="B118" s="186" t="s">
        <v>236</v>
      </c>
      <c r="C118" s="165" t="s">
        <v>387</v>
      </c>
      <c r="D118" s="337" t="s">
        <v>459</v>
      </c>
      <c r="E118" s="136">
        <v>43435</v>
      </c>
      <c r="F118" s="357"/>
      <c r="G118" s="357"/>
      <c r="H118" s="353" t="s">
        <v>43</v>
      </c>
      <c r="I118" s="357" t="s">
        <v>576</v>
      </c>
      <c r="J118" s="358"/>
      <c r="K118" s="358"/>
      <c r="L118" s="358"/>
      <c r="M118" s="134" t="s">
        <v>44</v>
      </c>
      <c r="N118" s="358"/>
      <c r="O118" s="356"/>
      <c r="P118" s="356"/>
      <c r="Q118" s="356"/>
      <c r="R118" s="134" t="s">
        <v>44</v>
      </c>
      <c r="S118" s="383"/>
      <c r="T118" s="416"/>
      <c r="U118" s="416"/>
      <c r="V118" s="421" t="s">
        <v>46</v>
      </c>
      <c r="W118" s="417"/>
      <c r="X118" s="135" t="s">
        <v>196</v>
      </c>
      <c r="Y118" s="164" t="s">
        <v>273</v>
      </c>
      <c r="Z118" s="164" t="s">
        <v>329</v>
      </c>
      <c r="AA118" s="134" t="s">
        <v>432</v>
      </c>
      <c r="AB118" s="246">
        <v>115</v>
      </c>
    </row>
    <row r="119" spans="1:28" ht="89.25" customHeight="1">
      <c r="A119" s="187" t="s">
        <v>347</v>
      </c>
      <c r="B119" s="186" t="s">
        <v>236</v>
      </c>
      <c r="C119" s="165" t="s">
        <v>388</v>
      </c>
      <c r="D119" s="337" t="s">
        <v>389</v>
      </c>
      <c r="E119" s="136">
        <v>43525</v>
      </c>
      <c r="F119" s="430">
        <v>1</v>
      </c>
      <c r="G119" s="432"/>
      <c r="H119" s="353" t="s">
        <v>41</v>
      </c>
      <c r="I119" s="357" t="s">
        <v>577</v>
      </c>
      <c r="J119" s="358"/>
      <c r="K119" s="358"/>
      <c r="L119" s="358"/>
      <c r="M119" s="134" t="s">
        <v>44</v>
      </c>
      <c r="N119" s="358"/>
      <c r="O119" s="356"/>
      <c r="P119" s="356"/>
      <c r="Q119" s="356"/>
      <c r="R119" s="134" t="s">
        <v>44</v>
      </c>
      <c r="S119" s="383"/>
      <c r="T119" s="416"/>
      <c r="U119" s="416"/>
      <c r="V119" s="421" t="s">
        <v>46</v>
      </c>
      <c r="W119" s="417"/>
      <c r="X119" s="135" t="s">
        <v>196</v>
      </c>
      <c r="Y119" s="164" t="s">
        <v>273</v>
      </c>
      <c r="Z119" s="164" t="s">
        <v>329</v>
      </c>
      <c r="AA119" s="134" t="s">
        <v>432</v>
      </c>
      <c r="AB119" s="246">
        <v>116</v>
      </c>
    </row>
    <row r="120" spans="1:28" ht="104.25" customHeight="1">
      <c r="A120" s="187" t="s">
        <v>348</v>
      </c>
      <c r="B120" s="186" t="s">
        <v>236</v>
      </c>
      <c r="C120" s="165" t="s">
        <v>388</v>
      </c>
      <c r="D120" s="337" t="s">
        <v>460</v>
      </c>
      <c r="E120" s="136">
        <v>43435</v>
      </c>
      <c r="F120" s="357" t="s">
        <v>574</v>
      </c>
      <c r="G120" s="357"/>
      <c r="H120" s="353" t="s">
        <v>41</v>
      </c>
      <c r="I120" s="431"/>
      <c r="J120" s="358"/>
      <c r="K120" s="358"/>
      <c r="L120" s="358"/>
      <c r="M120" s="134" t="s">
        <v>44</v>
      </c>
      <c r="N120" s="358"/>
      <c r="O120" s="356"/>
      <c r="P120" s="356"/>
      <c r="Q120" s="356"/>
      <c r="R120" s="134" t="s">
        <v>44</v>
      </c>
      <c r="S120" s="383"/>
      <c r="T120" s="416"/>
      <c r="U120" s="416"/>
      <c r="V120" s="421" t="s">
        <v>46</v>
      </c>
      <c r="W120" s="417"/>
      <c r="X120" s="135" t="s">
        <v>196</v>
      </c>
      <c r="Y120" s="164" t="s">
        <v>273</v>
      </c>
      <c r="Z120" s="164" t="s">
        <v>329</v>
      </c>
      <c r="AA120" s="134" t="s">
        <v>432</v>
      </c>
      <c r="AB120" s="246">
        <v>117</v>
      </c>
    </row>
    <row r="121" spans="1:28" ht="104.25" customHeight="1">
      <c r="A121" s="187" t="s">
        <v>349</v>
      </c>
      <c r="B121" s="186" t="s">
        <v>236</v>
      </c>
      <c r="C121" s="165" t="s">
        <v>388</v>
      </c>
      <c r="D121" s="337" t="s">
        <v>461</v>
      </c>
      <c r="E121" s="136">
        <v>43344</v>
      </c>
      <c r="F121" s="357" t="s">
        <v>575</v>
      </c>
      <c r="G121" s="357"/>
      <c r="H121" s="353" t="s">
        <v>41</v>
      </c>
      <c r="I121" s="431"/>
      <c r="J121" s="358"/>
      <c r="K121" s="358"/>
      <c r="L121" s="358"/>
      <c r="M121" s="134" t="s">
        <v>44</v>
      </c>
      <c r="N121" s="358"/>
      <c r="O121" s="356"/>
      <c r="P121" s="356"/>
      <c r="Q121" s="356"/>
      <c r="R121" s="134" t="s">
        <v>44</v>
      </c>
      <c r="S121" s="383"/>
      <c r="T121" s="416"/>
      <c r="U121" s="416"/>
      <c r="V121" s="421" t="s">
        <v>46</v>
      </c>
      <c r="W121" s="417"/>
      <c r="X121" s="135" t="s">
        <v>196</v>
      </c>
      <c r="Y121" s="164" t="s">
        <v>273</v>
      </c>
      <c r="Z121" s="164" t="s">
        <v>329</v>
      </c>
      <c r="AA121" s="134" t="s">
        <v>432</v>
      </c>
      <c r="AB121" s="246">
        <v>118</v>
      </c>
    </row>
    <row r="122" spans="1:28" ht="104.25" customHeight="1">
      <c r="A122" s="187" t="s">
        <v>350</v>
      </c>
      <c r="B122" s="186" t="s">
        <v>263</v>
      </c>
      <c r="C122" s="165" t="s">
        <v>390</v>
      </c>
      <c r="D122" s="337" t="s">
        <v>525</v>
      </c>
      <c r="E122" s="136">
        <v>43221</v>
      </c>
      <c r="F122" s="357" t="s">
        <v>569</v>
      </c>
      <c r="G122" s="357"/>
      <c r="H122" s="353" t="s">
        <v>40</v>
      </c>
      <c r="I122" s="357"/>
      <c r="J122" s="358"/>
      <c r="K122" s="358"/>
      <c r="L122" s="358"/>
      <c r="M122" s="134" t="s">
        <v>44</v>
      </c>
      <c r="N122" s="358"/>
      <c r="O122" s="356"/>
      <c r="P122" s="356"/>
      <c r="Q122" s="356"/>
      <c r="R122" s="134" t="s">
        <v>44</v>
      </c>
      <c r="S122" s="383"/>
      <c r="T122" s="416"/>
      <c r="U122" s="416"/>
      <c r="V122" s="421" t="s">
        <v>46</v>
      </c>
      <c r="W122" s="417"/>
      <c r="X122" s="135" t="s">
        <v>196</v>
      </c>
      <c r="Y122" s="164" t="s">
        <v>272</v>
      </c>
      <c r="Z122" s="164" t="s">
        <v>330</v>
      </c>
      <c r="AA122" s="134" t="s">
        <v>417</v>
      </c>
      <c r="AB122" s="246">
        <v>119</v>
      </c>
    </row>
    <row r="123" spans="1:28" ht="104.25" customHeight="1">
      <c r="A123" s="187" t="s">
        <v>351</v>
      </c>
      <c r="B123" s="186" t="s">
        <v>265</v>
      </c>
      <c r="C123" s="165" t="s">
        <v>391</v>
      </c>
      <c r="D123" s="337" t="s">
        <v>513</v>
      </c>
      <c r="E123" s="136">
        <v>43221</v>
      </c>
      <c r="F123" s="357" t="s">
        <v>540</v>
      </c>
      <c r="G123" s="357"/>
      <c r="H123" s="353" t="s">
        <v>40</v>
      </c>
      <c r="I123" s="357"/>
      <c r="J123" s="358"/>
      <c r="K123" s="358"/>
      <c r="L123" s="358"/>
      <c r="M123" s="134" t="s">
        <v>44</v>
      </c>
      <c r="N123" s="358"/>
      <c r="O123" s="356"/>
      <c r="P123" s="356"/>
      <c r="Q123" s="356"/>
      <c r="R123" s="134" t="s">
        <v>44</v>
      </c>
      <c r="S123" s="383"/>
      <c r="T123" s="416"/>
      <c r="U123" s="416"/>
      <c r="V123" s="421" t="s">
        <v>46</v>
      </c>
      <c r="W123" s="417"/>
      <c r="X123" s="135" t="s">
        <v>196</v>
      </c>
      <c r="Y123" s="164" t="s">
        <v>272</v>
      </c>
      <c r="Z123" s="164" t="s">
        <v>399</v>
      </c>
      <c r="AA123" s="134" t="s">
        <v>428</v>
      </c>
      <c r="AB123" s="246">
        <v>120</v>
      </c>
    </row>
    <row r="124" spans="1:28" ht="104.25" customHeight="1">
      <c r="A124" s="187" t="s">
        <v>352</v>
      </c>
      <c r="B124" s="186" t="s">
        <v>265</v>
      </c>
      <c r="C124" s="165" t="s">
        <v>391</v>
      </c>
      <c r="D124" s="337" t="s">
        <v>392</v>
      </c>
      <c r="E124" s="136">
        <v>43525</v>
      </c>
      <c r="F124" s="357"/>
      <c r="G124" s="357"/>
      <c r="H124" s="353" t="s">
        <v>43</v>
      </c>
      <c r="I124" s="357"/>
      <c r="J124" s="358"/>
      <c r="K124" s="358"/>
      <c r="L124" s="358"/>
      <c r="M124" s="134" t="s">
        <v>44</v>
      </c>
      <c r="N124" s="358"/>
      <c r="O124" s="356"/>
      <c r="P124" s="356"/>
      <c r="Q124" s="356"/>
      <c r="R124" s="134" t="s">
        <v>44</v>
      </c>
      <c r="S124" s="383"/>
      <c r="T124" s="416"/>
      <c r="U124" s="416"/>
      <c r="V124" s="421" t="s">
        <v>46</v>
      </c>
      <c r="W124" s="417"/>
      <c r="X124" s="135" t="s">
        <v>196</v>
      </c>
      <c r="Y124" s="164" t="s">
        <v>272</v>
      </c>
      <c r="Z124" s="164" t="s">
        <v>399</v>
      </c>
      <c r="AA124" s="134" t="s">
        <v>428</v>
      </c>
      <c r="AB124" s="246">
        <v>121</v>
      </c>
    </row>
    <row r="125" spans="1:28" ht="104.25" customHeight="1">
      <c r="A125" s="187" t="s">
        <v>353</v>
      </c>
      <c r="B125" s="186" t="s">
        <v>265</v>
      </c>
      <c r="C125" s="165" t="s">
        <v>393</v>
      </c>
      <c r="D125" s="337" t="s">
        <v>394</v>
      </c>
      <c r="E125" s="136">
        <v>43221</v>
      </c>
      <c r="F125" s="357" t="s">
        <v>588</v>
      </c>
      <c r="G125" s="357"/>
      <c r="H125" s="353" t="s">
        <v>40</v>
      </c>
      <c r="I125" s="357"/>
      <c r="J125" s="358"/>
      <c r="K125" s="358"/>
      <c r="L125" s="358"/>
      <c r="M125" s="134" t="s">
        <v>44</v>
      </c>
      <c r="N125" s="358"/>
      <c r="O125" s="356"/>
      <c r="P125" s="356"/>
      <c r="Q125" s="356"/>
      <c r="R125" s="134" t="s">
        <v>44</v>
      </c>
      <c r="S125" s="383"/>
      <c r="T125" s="416"/>
      <c r="U125" s="416"/>
      <c r="V125" s="421" t="s">
        <v>46</v>
      </c>
      <c r="W125" s="417"/>
      <c r="X125" s="135" t="s">
        <v>196</v>
      </c>
      <c r="Y125" s="164" t="s">
        <v>272</v>
      </c>
      <c r="Z125" s="164" t="s">
        <v>399</v>
      </c>
      <c r="AA125" s="134" t="s">
        <v>428</v>
      </c>
      <c r="AB125" s="246">
        <v>122</v>
      </c>
    </row>
    <row r="126" spans="1:28" ht="104.25" customHeight="1">
      <c r="A126" s="187" t="s">
        <v>354</v>
      </c>
      <c r="B126" s="186" t="s">
        <v>265</v>
      </c>
      <c r="C126" s="165" t="s">
        <v>393</v>
      </c>
      <c r="D126" s="337" t="s">
        <v>395</v>
      </c>
      <c r="E126" s="136" t="s">
        <v>306</v>
      </c>
      <c r="F126" s="357"/>
      <c r="G126" s="357"/>
      <c r="H126" s="433" t="s">
        <v>43</v>
      </c>
      <c r="I126" s="357" t="s">
        <v>539</v>
      </c>
      <c r="J126" s="358"/>
      <c r="K126" s="358"/>
      <c r="L126" s="358"/>
      <c r="M126" s="434" t="s">
        <v>44</v>
      </c>
      <c r="N126" s="358"/>
      <c r="O126" s="356"/>
      <c r="P126" s="356"/>
      <c r="Q126" s="356"/>
      <c r="R126" s="434" t="s">
        <v>44</v>
      </c>
      <c r="S126" s="383"/>
      <c r="T126" s="416"/>
      <c r="U126" s="416"/>
      <c r="V126" s="421" t="s">
        <v>46</v>
      </c>
      <c r="W126" s="417"/>
      <c r="X126" s="135" t="s">
        <v>196</v>
      </c>
      <c r="Y126" s="164" t="s">
        <v>272</v>
      </c>
      <c r="Z126" s="164" t="s">
        <v>399</v>
      </c>
      <c r="AA126" s="134" t="s">
        <v>428</v>
      </c>
      <c r="AB126" s="246">
        <v>123</v>
      </c>
    </row>
    <row r="127" spans="1:28" ht="104.25" customHeight="1">
      <c r="A127" s="187" t="s">
        <v>355</v>
      </c>
      <c r="B127" s="186" t="s">
        <v>263</v>
      </c>
      <c r="C127" s="165" t="s">
        <v>396</v>
      </c>
      <c r="D127" s="337" t="s">
        <v>526</v>
      </c>
      <c r="E127" s="136">
        <v>43525</v>
      </c>
      <c r="F127" s="357" t="s">
        <v>570</v>
      </c>
      <c r="G127" s="357"/>
      <c r="H127" s="433" t="s">
        <v>41</v>
      </c>
      <c r="I127" s="357"/>
      <c r="J127" s="358"/>
      <c r="K127" s="358"/>
      <c r="L127" s="358"/>
      <c r="M127" s="434" t="s">
        <v>44</v>
      </c>
      <c r="N127" s="358"/>
      <c r="O127" s="356"/>
      <c r="P127" s="356"/>
      <c r="Q127" s="356"/>
      <c r="R127" s="434" t="s">
        <v>44</v>
      </c>
      <c r="S127" s="383"/>
      <c r="T127" s="416"/>
      <c r="U127" s="416"/>
      <c r="V127" s="421" t="s">
        <v>46</v>
      </c>
      <c r="W127" s="417"/>
      <c r="X127" s="135" t="s">
        <v>196</v>
      </c>
      <c r="Y127" s="164" t="s">
        <v>272</v>
      </c>
      <c r="Z127" s="164" t="s">
        <v>399</v>
      </c>
      <c r="AA127" s="134" t="s">
        <v>94</v>
      </c>
      <c r="AB127" s="246">
        <v>124</v>
      </c>
    </row>
    <row r="128" spans="1:28" ht="94.5">
      <c r="A128" s="187" t="s">
        <v>356</v>
      </c>
      <c r="B128" s="186" t="s">
        <v>263</v>
      </c>
      <c r="C128" s="165" t="s">
        <v>397</v>
      </c>
      <c r="D128" s="337" t="s">
        <v>527</v>
      </c>
      <c r="E128" s="136">
        <v>43344</v>
      </c>
      <c r="F128" s="357"/>
      <c r="G128" s="357"/>
      <c r="H128" s="433" t="s">
        <v>43</v>
      </c>
      <c r="I128" s="357"/>
      <c r="J128" s="358"/>
      <c r="K128" s="358"/>
      <c r="L128" s="358"/>
      <c r="M128" s="434" t="s">
        <v>44</v>
      </c>
      <c r="N128" s="358"/>
      <c r="O128" s="356"/>
      <c r="P128" s="356"/>
      <c r="Q128" s="356"/>
      <c r="R128" s="434" t="s">
        <v>44</v>
      </c>
      <c r="S128" s="383"/>
      <c r="T128" s="416"/>
      <c r="U128" s="416"/>
      <c r="V128" s="421" t="s">
        <v>46</v>
      </c>
      <c r="W128" s="417"/>
      <c r="X128" s="135" t="s">
        <v>196</v>
      </c>
      <c r="Y128" s="164" t="s">
        <v>272</v>
      </c>
      <c r="Z128" s="164" t="s">
        <v>399</v>
      </c>
      <c r="AA128" s="134" t="s">
        <v>94</v>
      </c>
      <c r="AB128" s="246">
        <v>125</v>
      </c>
    </row>
    <row r="129" spans="1:28" s="322" customFormat="1">
      <c r="A129" s="393"/>
      <c r="C129" s="323"/>
      <c r="D129" s="324"/>
      <c r="F129" s="323"/>
      <c r="G129" s="323"/>
      <c r="H129" s="341"/>
      <c r="I129" s="323"/>
      <c r="J129" s="44"/>
      <c r="K129" s="44"/>
      <c r="L129" s="44"/>
      <c r="M129" s="325"/>
      <c r="N129" s="44"/>
      <c r="O129" s="326"/>
      <c r="P129" s="326"/>
      <c r="Q129" s="326"/>
      <c r="R129" s="44"/>
      <c r="S129" s="354"/>
      <c r="T129" s="326"/>
      <c r="U129" s="326"/>
      <c r="V129" s="325"/>
      <c r="W129" s="415"/>
      <c r="X129" s="324"/>
      <c r="AA129" s="324"/>
      <c r="AB129" s="327"/>
    </row>
    <row r="130" spans="1:28" s="322" customFormat="1">
      <c r="A130" s="393"/>
      <c r="C130" s="323"/>
      <c r="D130" s="324"/>
      <c r="F130" s="323"/>
      <c r="G130" s="323"/>
      <c r="H130" s="341"/>
      <c r="I130" s="323"/>
      <c r="J130" s="44"/>
      <c r="K130" s="44"/>
      <c r="L130" s="44"/>
      <c r="M130" s="325"/>
      <c r="N130" s="44"/>
      <c r="O130" s="326"/>
      <c r="P130" s="326"/>
      <c r="Q130" s="326"/>
      <c r="R130" s="44"/>
      <c r="S130" s="354"/>
      <c r="T130" s="326"/>
      <c r="U130" s="326"/>
      <c r="V130" s="325"/>
      <c r="W130" s="415"/>
      <c r="X130" s="324"/>
      <c r="AA130" s="324"/>
      <c r="AB130" s="327"/>
    </row>
    <row r="131" spans="1:28" s="322" customFormat="1">
      <c r="A131" s="394" t="s">
        <v>106</v>
      </c>
      <c r="C131" s="323"/>
      <c r="D131" s="324"/>
      <c r="F131" s="323"/>
      <c r="G131" s="323"/>
      <c r="H131" s="341"/>
      <c r="I131" s="323"/>
      <c r="J131" s="44"/>
      <c r="K131" s="44"/>
      <c r="L131" s="44"/>
      <c r="M131" s="325"/>
      <c r="N131" s="44"/>
      <c r="O131" s="326"/>
      <c r="P131" s="326"/>
      <c r="Q131" s="326"/>
      <c r="R131" s="44"/>
      <c r="S131" s="354"/>
      <c r="T131" s="326"/>
      <c r="U131" s="326"/>
      <c r="V131" s="325"/>
      <c r="W131" s="415"/>
      <c r="X131" s="324"/>
      <c r="AA131" s="324"/>
      <c r="AB131" s="327"/>
    </row>
    <row r="132" spans="1:28" s="322" customFormat="1" ht="30">
      <c r="A132" s="394" t="s">
        <v>107</v>
      </c>
      <c r="C132" s="323"/>
      <c r="D132" s="324"/>
      <c r="F132" s="323"/>
      <c r="G132" s="323"/>
      <c r="H132" s="341"/>
      <c r="I132" s="323"/>
      <c r="J132" s="44"/>
      <c r="K132" s="44"/>
      <c r="L132" s="44"/>
      <c r="M132" s="325"/>
      <c r="N132" s="44"/>
      <c r="O132" s="326"/>
      <c r="P132" s="326"/>
      <c r="Q132" s="326"/>
      <c r="R132" s="44"/>
      <c r="S132" s="354"/>
      <c r="T132" s="326"/>
      <c r="U132" s="326"/>
      <c r="V132" s="325"/>
      <c r="W132" s="415"/>
      <c r="X132" s="324"/>
      <c r="AA132" s="324"/>
      <c r="AB132" s="327"/>
    </row>
    <row r="133" spans="1:28" s="322" customFormat="1">
      <c r="A133" s="394"/>
      <c r="C133" s="323"/>
      <c r="D133" s="324"/>
      <c r="F133" s="323"/>
      <c r="G133" s="323"/>
      <c r="H133" s="341"/>
      <c r="I133" s="323"/>
      <c r="J133" s="44"/>
      <c r="K133" s="44"/>
      <c r="L133" s="44"/>
      <c r="M133" s="325"/>
      <c r="N133" s="44"/>
      <c r="O133" s="326"/>
      <c r="P133" s="326"/>
      <c r="Q133" s="326"/>
      <c r="R133" s="44"/>
      <c r="S133" s="354"/>
      <c r="T133" s="326"/>
      <c r="U133" s="326"/>
      <c r="V133" s="325"/>
      <c r="W133" s="415"/>
      <c r="X133" s="324"/>
      <c r="AA133" s="324"/>
      <c r="AB133" s="327"/>
    </row>
    <row r="134" spans="1:28" s="322" customFormat="1">
      <c r="A134" s="394"/>
      <c r="C134" s="323"/>
      <c r="D134" s="324"/>
      <c r="F134" s="323"/>
      <c r="G134" s="323"/>
      <c r="H134" s="341"/>
      <c r="I134" s="323"/>
      <c r="J134" s="44"/>
      <c r="K134" s="44"/>
      <c r="L134" s="44"/>
      <c r="M134" s="325"/>
      <c r="N134" s="44"/>
      <c r="O134" s="326"/>
      <c r="P134" s="326"/>
      <c r="Q134" s="326"/>
      <c r="R134" s="44"/>
      <c r="S134" s="354"/>
      <c r="T134" s="326"/>
      <c r="U134" s="326"/>
      <c r="V134" s="325"/>
      <c r="W134" s="415"/>
      <c r="X134" s="324"/>
      <c r="AA134" s="324"/>
      <c r="AB134" s="327"/>
    </row>
    <row r="135" spans="1:28" s="322" customFormat="1">
      <c r="A135" s="394"/>
      <c r="C135" s="323"/>
      <c r="D135" s="324"/>
      <c r="F135" s="323"/>
      <c r="G135" s="323"/>
      <c r="H135" s="341"/>
      <c r="I135" s="323"/>
      <c r="J135" s="44"/>
      <c r="K135" s="44"/>
      <c r="L135" s="44"/>
      <c r="M135" s="325"/>
      <c r="N135" s="44"/>
      <c r="O135" s="326"/>
      <c r="P135" s="326"/>
      <c r="Q135" s="326"/>
      <c r="R135" s="44"/>
      <c r="S135" s="354"/>
      <c r="T135" s="326"/>
      <c r="U135" s="326"/>
      <c r="V135" s="325"/>
      <c r="W135" s="415"/>
      <c r="X135" s="324"/>
      <c r="AA135" s="324"/>
      <c r="AB135" s="327"/>
    </row>
    <row r="136" spans="1:28" s="322" customFormat="1">
      <c r="A136" s="394"/>
      <c r="C136" s="323"/>
      <c r="D136" s="324"/>
      <c r="F136" s="323"/>
      <c r="G136" s="323"/>
      <c r="H136" s="341"/>
      <c r="I136" s="323"/>
      <c r="J136" s="44"/>
      <c r="K136" s="44"/>
      <c r="L136" s="44"/>
      <c r="M136" s="325"/>
      <c r="N136" s="44"/>
      <c r="O136" s="326"/>
      <c r="P136" s="326"/>
      <c r="Q136" s="326"/>
      <c r="R136" s="44"/>
      <c r="S136" s="354"/>
      <c r="T136" s="326"/>
      <c r="U136" s="326"/>
      <c r="V136" s="325"/>
      <c r="W136" s="415"/>
      <c r="X136" s="324"/>
      <c r="AA136" s="324"/>
      <c r="AB136" s="327"/>
    </row>
    <row r="137" spans="1:28" s="322" customFormat="1">
      <c r="A137" s="394"/>
      <c r="C137" s="323"/>
      <c r="D137" s="324"/>
      <c r="F137" s="323"/>
      <c r="G137" s="323"/>
      <c r="H137" s="341"/>
      <c r="I137" s="323"/>
      <c r="J137" s="44"/>
      <c r="K137" s="44"/>
      <c r="L137" s="44"/>
      <c r="M137" s="325"/>
      <c r="N137" s="44"/>
      <c r="O137" s="326"/>
      <c r="P137" s="326"/>
      <c r="Q137" s="326"/>
      <c r="R137" s="44"/>
      <c r="S137" s="354"/>
      <c r="T137" s="326"/>
      <c r="U137" s="326"/>
      <c r="V137" s="325"/>
      <c r="W137" s="415"/>
      <c r="X137" s="324"/>
      <c r="AA137" s="324"/>
      <c r="AB137" s="327"/>
    </row>
    <row r="138" spans="1:28" s="322" customFormat="1">
      <c r="A138" s="394"/>
      <c r="C138" s="323"/>
      <c r="D138" s="324"/>
      <c r="F138" s="323"/>
      <c r="G138" s="323"/>
      <c r="H138" s="341"/>
      <c r="I138" s="323"/>
      <c r="J138" s="44"/>
      <c r="K138" s="44"/>
      <c r="L138" s="44"/>
      <c r="M138" s="325"/>
      <c r="N138" s="44"/>
      <c r="O138" s="326"/>
      <c r="P138" s="326"/>
      <c r="Q138" s="326"/>
      <c r="R138" s="44"/>
      <c r="S138" s="354"/>
      <c r="T138" s="326"/>
      <c r="U138" s="326"/>
      <c r="V138" s="325"/>
      <c r="W138" s="415"/>
      <c r="X138" s="324"/>
      <c r="AA138" s="324"/>
      <c r="AB138" s="327"/>
    </row>
    <row r="139" spans="1:28" s="322" customFormat="1">
      <c r="A139" s="394"/>
      <c r="C139" s="323"/>
      <c r="D139" s="324"/>
      <c r="F139" s="323"/>
      <c r="G139" s="323"/>
      <c r="H139" s="341"/>
      <c r="I139" s="323"/>
      <c r="J139" s="44"/>
      <c r="K139" s="44"/>
      <c r="L139" s="44"/>
      <c r="M139" s="325"/>
      <c r="N139" s="44"/>
      <c r="O139" s="326"/>
      <c r="P139" s="326"/>
      <c r="Q139" s="326"/>
      <c r="R139" s="44"/>
      <c r="S139" s="354"/>
      <c r="T139" s="326"/>
      <c r="U139" s="326"/>
      <c r="V139" s="325"/>
      <c r="W139" s="415"/>
      <c r="X139" s="324"/>
      <c r="AA139" s="324"/>
      <c r="AB139" s="327"/>
    </row>
    <row r="140" spans="1:28" s="322" customFormat="1">
      <c r="A140" s="394"/>
      <c r="C140" s="323"/>
      <c r="D140" s="324"/>
      <c r="F140" s="323"/>
      <c r="G140" s="323"/>
      <c r="H140" s="341"/>
      <c r="I140" s="323"/>
      <c r="J140" s="44"/>
      <c r="K140" s="44"/>
      <c r="L140" s="44"/>
      <c r="M140" s="325"/>
      <c r="N140" s="44"/>
      <c r="O140" s="326"/>
      <c r="P140" s="326"/>
      <c r="Q140" s="326"/>
      <c r="R140" s="44"/>
      <c r="S140" s="354"/>
      <c r="T140" s="326"/>
      <c r="U140" s="326"/>
      <c r="V140" s="325"/>
      <c r="W140" s="415"/>
      <c r="X140" s="324"/>
      <c r="AA140" s="324"/>
      <c r="AB140" s="327"/>
    </row>
    <row r="141" spans="1:28" s="322" customFormat="1">
      <c r="A141" s="394"/>
      <c r="C141" s="323"/>
      <c r="D141" s="324"/>
      <c r="F141" s="323"/>
      <c r="G141" s="323"/>
      <c r="H141" s="341"/>
      <c r="I141" s="323"/>
      <c r="J141" s="44"/>
      <c r="K141" s="44"/>
      <c r="L141" s="44"/>
      <c r="M141" s="325"/>
      <c r="N141" s="44"/>
      <c r="O141" s="326"/>
      <c r="P141" s="326"/>
      <c r="Q141" s="326"/>
      <c r="R141" s="44"/>
      <c r="S141" s="354"/>
      <c r="T141" s="326"/>
      <c r="U141" s="326"/>
      <c r="V141" s="325"/>
      <c r="W141" s="415"/>
      <c r="X141" s="324"/>
      <c r="AA141" s="324"/>
      <c r="AB141" s="327"/>
    </row>
    <row r="142" spans="1:28" s="322" customFormat="1">
      <c r="A142" s="394"/>
      <c r="C142" s="323"/>
      <c r="D142" s="324"/>
      <c r="F142" s="323"/>
      <c r="G142" s="323"/>
      <c r="H142" s="341"/>
      <c r="I142" s="323"/>
      <c r="J142" s="44"/>
      <c r="K142" s="44"/>
      <c r="L142" s="44"/>
      <c r="M142" s="325"/>
      <c r="N142" s="44"/>
      <c r="O142" s="326"/>
      <c r="P142" s="326"/>
      <c r="Q142" s="326"/>
      <c r="R142" s="44"/>
      <c r="S142" s="354"/>
      <c r="T142" s="326"/>
      <c r="U142" s="326"/>
      <c r="V142" s="325"/>
      <c r="W142" s="415"/>
      <c r="X142" s="324"/>
      <c r="AA142" s="324"/>
      <c r="AB142" s="327"/>
    </row>
    <row r="143" spans="1:28" s="322" customFormat="1">
      <c r="A143" s="394"/>
      <c r="C143" s="323"/>
      <c r="D143" s="324"/>
      <c r="F143" s="323"/>
      <c r="G143" s="323"/>
      <c r="H143" s="341"/>
      <c r="I143" s="323"/>
      <c r="J143" s="44"/>
      <c r="K143" s="44"/>
      <c r="L143" s="44"/>
      <c r="M143" s="325"/>
      <c r="N143" s="44"/>
      <c r="O143" s="326"/>
      <c r="P143" s="326"/>
      <c r="Q143" s="326"/>
      <c r="R143" s="44"/>
      <c r="S143" s="354"/>
      <c r="T143" s="326"/>
      <c r="U143" s="326"/>
      <c r="V143" s="325"/>
      <c r="W143" s="415"/>
      <c r="X143" s="324"/>
      <c r="AA143" s="324"/>
      <c r="AB143" s="327"/>
    </row>
    <row r="144" spans="1:28" s="322" customFormat="1">
      <c r="A144" s="394"/>
      <c r="C144" s="323"/>
      <c r="D144" s="324"/>
      <c r="F144" s="323"/>
      <c r="G144" s="323"/>
      <c r="H144" s="341"/>
      <c r="I144" s="323"/>
      <c r="J144" s="44"/>
      <c r="K144" s="44"/>
      <c r="L144" s="44"/>
      <c r="M144" s="325"/>
      <c r="N144" s="44"/>
      <c r="O144" s="326"/>
      <c r="P144" s="326"/>
      <c r="Q144" s="326"/>
      <c r="R144" s="44"/>
      <c r="S144" s="354"/>
      <c r="T144" s="326"/>
      <c r="U144" s="326"/>
      <c r="V144" s="325"/>
      <c r="W144" s="415"/>
      <c r="X144" s="324"/>
      <c r="AA144" s="324"/>
      <c r="AB144" s="327"/>
    </row>
    <row r="145" spans="1:28" s="322" customFormat="1">
      <c r="A145" s="394"/>
      <c r="C145" s="323"/>
      <c r="D145" s="324"/>
      <c r="F145" s="323"/>
      <c r="G145" s="323"/>
      <c r="H145" s="341"/>
      <c r="I145" s="323"/>
      <c r="J145" s="44"/>
      <c r="K145" s="44"/>
      <c r="L145" s="44"/>
      <c r="M145" s="325"/>
      <c r="N145" s="44"/>
      <c r="O145" s="326"/>
      <c r="P145" s="326"/>
      <c r="Q145" s="326"/>
      <c r="R145" s="44"/>
      <c r="S145" s="354"/>
      <c r="T145" s="326"/>
      <c r="U145" s="326"/>
      <c r="V145" s="325"/>
      <c r="W145" s="415"/>
      <c r="X145" s="324"/>
      <c r="AA145" s="324"/>
      <c r="AB145" s="327"/>
    </row>
    <row r="146" spans="1:28" s="322" customFormat="1">
      <c r="A146" s="394"/>
      <c r="C146" s="323"/>
      <c r="D146" s="324"/>
      <c r="F146" s="323"/>
      <c r="G146" s="323"/>
      <c r="H146" s="341"/>
      <c r="I146" s="323"/>
      <c r="J146" s="44"/>
      <c r="K146" s="44"/>
      <c r="L146" s="44"/>
      <c r="M146" s="325"/>
      <c r="N146" s="44"/>
      <c r="O146" s="326"/>
      <c r="P146" s="326"/>
      <c r="Q146" s="326"/>
      <c r="R146" s="44"/>
      <c r="S146" s="354"/>
      <c r="T146" s="326"/>
      <c r="U146" s="326"/>
      <c r="V146" s="325"/>
      <c r="W146" s="415"/>
      <c r="X146" s="324"/>
      <c r="AA146" s="324"/>
      <c r="AB146" s="327"/>
    </row>
    <row r="147" spans="1:28" s="322" customFormat="1">
      <c r="A147" s="394"/>
      <c r="C147" s="323"/>
      <c r="D147" s="324"/>
      <c r="F147" s="323"/>
      <c r="G147" s="323"/>
      <c r="H147" s="341"/>
      <c r="I147" s="323"/>
      <c r="J147" s="44"/>
      <c r="K147" s="44"/>
      <c r="L147" s="44"/>
      <c r="M147" s="325"/>
      <c r="N147" s="44"/>
      <c r="O147" s="326"/>
      <c r="P147" s="326"/>
      <c r="Q147" s="326"/>
      <c r="R147" s="44"/>
      <c r="S147" s="354"/>
      <c r="T147" s="326"/>
      <c r="U147" s="326"/>
      <c r="V147" s="325"/>
      <c r="W147" s="415"/>
      <c r="X147" s="324"/>
      <c r="AA147" s="324"/>
      <c r="AB147" s="327"/>
    </row>
    <row r="148" spans="1:28" s="322" customFormat="1">
      <c r="A148" s="394"/>
      <c r="C148" s="323"/>
      <c r="D148" s="324"/>
      <c r="F148" s="323"/>
      <c r="G148" s="323"/>
      <c r="H148" s="341"/>
      <c r="I148" s="323"/>
      <c r="J148" s="44"/>
      <c r="K148" s="44"/>
      <c r="L148" s="44"/>
      <c r="M148" s="325"/>
      <c r="N148" s="44"/>
      <c r="O148" s="326"/>
      <c r="P148" s="326"/>
      <c r="Q148" s="326"/>
      <c r="R148" s="44"/>
      <c r="S148" s="354"/>
      <c r="T148" s="326"/>
      <c r="U148" s="326"/>
      <c r="V148" s="325"/>
      <c r="W148" s="415"/>
      <c r="X148" s="324"/>
      <c r="AA148" s="324"/>
      <c r="AB148" s="327"/>
    </row>
    <row r="149" spans="1:28" s="322" customFormat="1">
      <c r="A149" s="394"/>
      <c r="C149" s="323"/>
      <c r="D149" s="324"/>
      <c r="F149" s="323"/>
      <c r="G149" s="323"/>
      <c r="H149" s="341"/>
      <c r="I149" s="323"/>
      <c r="J149" s="44"/>
      <c r="K149" s="44"/>
      <c r="L149" s="44"/>
      <c r="M149" s="325"/>
      <c r="N149" s="44"/>
      <c r="O149" s="326"/>
      <c r="P149" s="326"/>
      <c r="Q149" s="326"/>
      <c r="R149" s="44"/>
      <c r="S149" s="354"/>
      <c r="T149" s="326"/>
      <c r="U149" s="326"/>
      <c r="V149" s="325"/>
      <c r="W149" s="415"/>
      <c r="X149" s="324"/>
      <c r="AA149" s="324"/>
      <c r="AB149" s="327"/>
    </row>
    <row r="150" spans="1:28" s="322" customFormat="1">
      <c r="A150" s="394"/>
      <c r="C150" s="323"/>
      <c r="D150" s="324"/>
      <c r="F150" s="323"/>
      <c r="G150" s="323"/>
      <c r="H150" s="341"/>
      <c r="I150" s="323"/>
      <c r="J150" s="44"/>
      <c r="K150" s="44"/>
      <c r="L150" s="44"/>
      <c r="M150" s="325"/>
      <c r="N150" s="44"/>
      <c r="O150" s="326"/>
      <c r="P150" s="326"/>
      <c r="Q150" s="326"/>
      <c r="R150" s="44"/>
      <c r="S150" s="354"/>
      <c r="T150" s="326"/>
      <c r="U150" s="326"/>
      <c r="V150" s="325"/>
      <c r="W150" s="415"/>
      <c r="X150" s="324"/>
      <c r="AA150" s="324"/>
      <c r="AB150" s="327"/>
    </row>
    <row r="151" spans="1:28" s="322" customFormat="1">
      <c r="A151" s="394"/>
      <c r="C151" s="323"/>
      <c r="D151" s="324"/>
      <c r="F151" s="323"/>
      <c r="G151" s="323"/>
      <c r="H151" s="341"/>
      <c r="I151" s="323"/>
      <c r="J151" s="44"/>
      <c r="K151" s="44"/>
      <c r="L151" s="44"/>
      <c r="M151" s="325"/>
      <c r="N151" s="44"/>
      <c r="O151" s="326"/>
      <c r="P151" s="326"/>
      <c r="Q151" s="326"/>
      <c r="R151" s="44"/>
      <c r="S151" s="354"/>
      <c r="T151" s="326"/>
      <c r="U151" s="326"/>
      <c r="V151" s="325"/>
      <c r="W151" s="415"/>
      <c r="X151" s="324"/>
      <c r="AA151" s="324"/>
      <c r="AB151" s="327"/>
    </row>
    <row r="152" spans="1:28" s="322" customFormat="1">
      <c r="A152" s="394"/>
      <c r="C152" s="323"/>
      <c r="D152" s="324"/>
      <c r="F152" s="323"/>
      <c r="G152" s="323"/>
      <c r="H152" s="341"/>
      <c r="I152" s="323"/>
      <c r="J152" s="44"/>
      <c r="K152" s="44"/>
      <c r="L152" s="44"/>
      <c r="M152" s="325"/>
      <c r="N152" s="44"/>
      <c r="O152" s="326"/>
      <c r="P152" s="326"/>
      <c r="Q152" s="326"/>
      <c r="R152" s="44"/>
      <c r="S152" s="354"/>
      <c r="T152" s="326"/>
      <c r="U152" s="326"/>
      <c r="V152" s="325"/>
      <c r="W152" s="415"/>
      <c r="X152" s="324"/>
      <c r="AA152" s="324"/>
      <c r="AB152" s="327"/>
    </row>
    <row r="153" spans="1:28" s="322" customFormat="1">
      <c r="A153" s="394"/>
      <c r="C153" s="323"/>
      <c r="D153" s="324"/>
      <c r="F153" s="323"/>
      <c r="G153" s="323"/>
      <c r="H153" s="341"/>
      <c r="I153" s="323"/>
      <c r="J153" s="44"/>
      <c r="K153" s="44"/>
      <c r="L153" s="44"/>
      <c r="M153" s="325"/>
      <c r="N153" s="44"/>
      <c r="O153" s="326"/>
      <c r="P153" s="326"/>
      <c r="Q153" s="326"/>
      <c r="R153" s="44"/>
      <c r="S153" s="354"/>
      <c r="T153" s="326"/>
      <c r="U153" s="326"/>
      <c r="V153" s="325"/>
      <c r="W153" s="415"/>
      <c r="X153" s="324"/>
      <c r="AA153" s="324"/>
      <c r="AB153" s="327"/>
    </row>
    <row r="154" spans="1:28" s="322" customFormat="1">
      <c r="A154" s="394"/>
      <c r="C154" s="323"/>
      <c r="D154" s="324"/>
      <c r="F154" s="323"/>
      <c r="G154" s="323"/>
      <c r="H154" s="341"/>
      <c r="I154" s="323"/>
      <c r="J154" s="44"/>
      <c r="K154" s="44"/>
      <c r="L154" s="44"/>
      <c r="M154" s="325"/>
      <c r="N154" s="44"/>
      <c r="O154" s="326"/>
      <c r="P154" s="326"/>
      <c r="Q154" s="326"/>
      <c r="R154" s="44"/>
      <c r="S154" s="354"/>
      <c r="T154" s="326"/>
      <c r="U154" s="326"/>
      <c r="V154" s="325"/>
      <c r="W154" s="415"/>
      <c r="X154" s="324"/>
      <c r="AA154" s="324"/>
      <c r="AB154" s="327"/>
    </row>
    <row r="155" spans="1:28" s="322" customFormat="1">
      <c r="A155" s="394"/>
      <c r="C155" s="323"/>
      <c r="D155" s="324"/>
      <c r="F155" s="323"/>
      <c r="G155" s="323"/>
      <c r="H155" s="341"/>
      <c r="I155" s="323"/>
      <c r="J155" s="44"/>
      <c r="K155" s="44"/>
      <c r="L155" s="44"/>
      <c r="M155" s="325"/>
      <c r="N155" s="44"/>
      <c r="O155" s="326"/>
      <c r="P155" s="326"/>
      <c r="Q155" s="326"/>
      <c r="R155" s="44"/>
      <c r="S155" s="354"/>
      <c r="T155" s="326"/>
      <c r="U155" s="326"/>
      <c r="V155" s="325"/>
      <c r="W155" s="415"/>
      <c r="X155" s="324"/>
      <c r="AA155" s="324"/>
      <c r="AB155" s="327"/>
    </row>
    <row r="156" spans="1:28" s="322" customFormat="1">
      <c r="A156" s="394"/>
      <c r="C156" s="323"/>
      <c r="D156" s="324"/>
      <c r="F156" s="323"/>
      <c r="G156" s="323"/>
      <c r="H156" s="341"/>
      <c r="I156" s="323"/>
      <c r="J156" s="44"/>
      <c r="K156" s="44"/>
      <c r="L156" s="44"/>
      <c r="M156" s="325"/>
      <c r="N156" s="44"/>
      <c r="O156" s="326"/>
      <c r="P156" s="326"/>
      <c r="Q156" s="326"/>
      <c r="R156" s="44"/>
      <c r="S156" s="354"/>
      <c r="T156" s="326"/>
      <c r="U156" s="326"/>
      <c r="V156" s="325"/>
      <c r="W156" s="415"/>
      <c r="X156" s="324"/>
      <c r="AA156" s="324"/>
      <c r="AB156" s="327"/>
    </row>
    <row r="157" spans="1:28" s="322" customFormat="1">
      <c r="A157" s="394"/>
      <c r="C157" s="323"/>
      <c r="D157" s="324"/>
      <c r="F157" s="323"/>
      <c r="G157" s="323"/>
      <c r="H157" s="341"/>
      <c r="I157" s="323"/>
      <c r="J157" s="44"/>
      <c r="K157" s="44"/>
      <c r="L157" s="44"/>
      <c r="M157" s="325"/>
      <c r="N157" s="44"/>
      <c r="O157" s="326"/>
      <c r="P157" s="326"/>
      <c r="Q157" s="326"/>
      <c r="R157" s="44"/>
      <c r="S157" s="354"/>
      <c r="T157" s="326"/>
      <c r="U157" s="326"/>
      <c r="V157" s="325"/>
      <c r="W157" s="415"/>
      <c r="X157" s="324"/>
      <c r="AA157" s="324"/>
      <c r="AB157" s="327"/>
    </row>
    <row r="158" spans="1:28" s="322" customFormat="1">
      <c r="A158" s="394"/>
      <c r="C158" s="323"/>
      <c r="D158" s="324"/>
      <c r="F158" s="323"/>
      <c r="G158" s="323"/>
      <c r="H158" s="341"/>
      <c r="I158" s="323"/>
      <c r="J158" s="44"/>
      <c r="K158" s="44"/>
      <c r="L158" s="44"/>
      <c r="M158" s="325"/>
      <c r="N158" s="44"/>
      <c r="O158" s="326"/>
      <c r="P158" s="326"/>
      <c r="Q158" s="326"/>
      <c r="R158" s="44"/>
      <c r="S158" s="354"/>
      <c r="T158" s="326"/>
      <c r="U158" s="326"/>
      <c r="V158" s="325"/>
      <c r="W158" s="415"/>
      <c r="X158" s="324"/>
      <c r="AA158" s="324"/>
      <c r="AB158" s="327"/>
    </row>
    <row r="159" spans="1:28" s="322" customFormat="1">
      <c r="A159" s="394"/>
      <c r="C159" s="323"/>
      <c r="D159" s="324"/>
      <c r="F159" s="323"/>
      <c r="G159" s="323"/>
      <c r="H159" s="341"/>
      <c r="I159" s="323"/>
      <c r="J159" s="44"/>
      <c r="K159" s="44"/>
      <c r="L159" s="44"/>
      <c r="M159" s="325"/>
      <c r="N159" s="44"/>
      <c r="O159" s="326"/>
      <c r="P159" s="326"/>
      <c r="Q159" s="326"/>
      <c r="R159" s="44"/>
      <c r="S159" s="354"/>
      <c r="T159" s="326"/>
      <c r="U159" s="326"/>
      <c r="V159" s="325"/>
      <c r="W159" s="415"/>
      <c r="X159" s="324"/>
      <c r="AA159" s="324"/>
      <c r="AB159" s="327"/>
    </row>
    <row r="160" spans="1:28" s="391" customFormat="1">
      <c r="A160" s="394"/>
      <c r="C160" s="395"/>
      <c r="D160" s="396"/>
      <c r="F160" s="395"/>
      <c r="G160" s="395"/>
      <c r="H160" s="397"/>
      <c r="I160" s="395"/>
      <c r="J160" s="398"/>
      <c r="K160" s="398"/>
      <c r="L160" s="398"/>
      <c r="M160" s="399"/>
      <c r="N160" s="398"/>
      <c r="O160" s="400"/>
      <c r="P160" s="400"/>
      <c r="Q160" s="400"/>
      <c r="R160" s="398"/>
      <c r="S160" s="398"/>
      <c r="T160" s="400"/>
      <c r="U160" s="400"/>
      <c r="V160" s="399"/>
      <c r="W160" s="427"/>
      <c r="X160" s="396"/>
      <c r="AA160" s="396"/>
      <c r="AB160" s="401"/>
    </row>
    <row r="161" spans="1:28" s="392" customFormat="1" hidden="1">
      <c r="A161" s="402" t="s">
        <v>46</v>
      </c>
      <c r="C161" s="403"/>
      <c r="D161" s="404"/>
      <c r="F161" s="403"/>
      <c r="G161" s="403"/>
      <c r="H161" s="405"/>
      <c r="I161" s="403"/>
      <c r="J161" s="406"/>
      <c r="K161" s="406"/>
      <c r="L161" s="406"/>
      <c r="M161" s="407"/>
      <c r="N161" s="406"/>
      <c r="O161" s="408"/>
      <c r="P161" s="408"/>
      <c r="Q161" s="408"/>
      <c r="R161" s="406"/>
      <c r="S161" s="406"/>
      <c r="T161" s="408"/>
      <c r="U161" s="408"/>
      <c r="V161" s="407"/>
      <c r="W161" s="428"/>
      <c r="X161" s="404"/>
      <c r="AA161" s="404"/>
      <c r="AB161" s="409"/>
    </row>
    <row r="162" spans="1:28" s="392" customFormat="1" hidden="1">
      <c r="A162" s="402" t="s">
        <v>40</v>
      </c>
      <c r="C162" s="403"/>
      <c r="D162" s="404"/>
      <c r="F162" s="403"/>
      <c r="G162" s="403"/>
      <c r="H162" s="405"/>
      <c r="I162" s="403"/>
      <c r="J162" s="406"/>
      <c r="K162" s="406"/>
      <c r="L162" s="406"/>
      <c r="M162" s="407"/>
      <c r="N162" s="406"/>
      <c r="O162" s="408"/>
      <c r="P162" s="408"/>
      <c r="Q162" s="408"/>
      <c r="R162" s="406"/>
      <c r="S162" s="406"/>
      <c r="T162" s="408"/>
      <c r="U162" s="408"/>
      <c r="V162" s="407"/>
      <c r="W162" s="428"/>
      <c r="X162" s="404"/>
      <c r="AA162" s="404"/>
      <c r="AB162" s="409"/>
    </row>
    <row r="163" spans="1:28" s="392" customFormat="1" hidden="1">
      <c r="A163" s="402" t="s">
        <v>82</v>
      </c>
      <c r="C163" s="403"/>
      <c r="D163" s="404"/>
      <c r="F163" s="403"/>
      <c r="G163" s="403"/>
      <c r="H163" s="405"/>
      <c r="I163" s="403"/>
      <c r="J163" s="406"/>
      <c r="K163" s="406"/>
      <c r="L163" s="406"/>
      <c r="M163" s="407"/>
      <c r="N163" s="406"/>
      <c r="O163" s="408"/>
      <c r="P163" s="408"/>
      <c r="Q163" s="408"/>
      <c r="R163" s="406"/>
      <c r="S163" s="406"/>
      <c r="T163" s="408"/>
      <c r="U163" s="408"/>
      <c r="V163" s="407"/>
      <c r="W163" s="428"/>
      <c r="X163" s="404"/>
      <c r="AA163" s="404"/>
      <c r="AB163" s="409"/>
    </row>
    <row r="164" spans="1:28" s="392" customFormat="1" hidden="1">
      <c r="A164" s="402" t="s">
        <v>83</v>
      </c>
      <c r="C164" s="403"/>
      <c r="D164" s="404"/>
      <c r="F164" s="403"/>
      <c r="G164" s="403"/>
      <c r="H164" s="405"/>
      <c r="I164" s="403"/>
      <c r="J164" s="406"/>
      <c r="K164" s="406"/>
      <c r="L164" s="406"/>
      <c r="M164" s="407"/>
      <c r="N164" s="406"/>
      <c r="O164" s="408"/>
      <c r="P164" s="408"/>
      <c r="Q164" s="408"/>
      <c r="R164" s="406"/>
      <c r="S164" s="406"/>
      <c r="T164" s="408"/>
      <c r="U164" s="408"/>
      <c r="V164" s="407"/>
      <c r="W164" s="428"/>
      <c r="X164" s="404"/>
      <c r="AA164" s="404"/>
      <c r="AB164" s="409"/>
    </row>
    <row r="165" spans="1:28" s="392" customFormat="1" hidden="1">
      <c r="A165" s="402" t="s">
        <v>84</v>
      </c>
      <c r="C165" s="403"/>
      <c r="D165" s="404"/>
      <c r="F165" s="403"/>
      <c r="G165" s="403"/>
      <c r="H165" s="405"/>
      <c r="I165" s="403"/>
      <c r="J165" s="406"/>
      <c r="K165" s="406"/>
      <c r="L165" s="406"/>
      <c r="M165" s="407"/>
      <c r="N165" s="406"/>
      <c r="O165" s="408"/>
      <c r="P165" s="408"/>
      <c r="Q165" s="408"/>
      <c r="R165" s="406"/>
      <c r="S165" s="406"/>
      <c r="T165" s="408"/>
      <c r="U165" s="408"/>
      <c r="V165" s="407"/>
      <c r="W165" s="428"/>
      <c r="X165" s="404"/>
      <c r="AA165" s="404"/>
      <c r="AB165" s="409"/>
    </row>
    <row r="166" spans="1:28" s="392" customFormat="1" hidden="1">
      <c r="A166" s="402" t="s">
        <v>27</v>
      </c>
      <c r="C166" s="403"/>
      <c r="D166" s="404"/>
      <c r="F166" s="403"/>
      <c r="G166" s="403"/>
      <c r="H166" s="405"/>
      <c r="I166" s="403"/>
      <c r="J166" s="406"/>
      <c r="K166" s="406"/>
      <c r="L166" s="406"/>
      <c r="M166" s="407"/>
      <c r="N166" s="406"/>
      <c r="O166" s="408"/>
      <c r="P166" s="408"/>
      <c r="Q166" s="408"/>
      <c r="R166" s="406"/>
      <c r="S166" s="406"/>
      <c r="T166" s="408"/>
      <c r="U166" s="408"/>
      <c r="V166" s="407"/>
      <c r="W166" s="428"/>
      <c r="X166" s="404"/>
      <c r="AA166" s="404"/>
      <c r="AB166" s="409"/>
    </row>
    <row r="167" spans="1:28" s="392" customFormat="1" hidden="1">
      <c r="A167" s="402" t="s">
        <v>85</v>
      </c>
      <c r="C167" s="403"/>
      <c r="D167" s="404"/>
      <c r="F167" s="403"/>
      <c r="G167" s="403"/>
      <c r="H167" s="405"/>
      <c r="I167" s="403"/>
      <c r="J167" s="406"/>
      <c r="K167" s="406"/>
      <c r="L167" s="406"/>
      <c r="M167" s="407"/>
      <c r="N167" s="406"/>
      <c r="O167" s="408"/>
      <c r="P167" s="408"/>
      <c r="Q167" s="408"/>
      <c r="R167" s="406"/>
      <c r="S167" s="406"/>
      <c r="T167" s="408"/>
      <c r="U167" s="408"/>
      <c r="V167" s="407"/>
      <c r="W167" s="428"/>
      <c r="X167" s="404"/>
      <c r="AA167" s="404"/>
      <c r="AB167" s="409"/>
    </row>
    <row r="168" spans="1:28" s="392" customFormat="1" hidden="1">
      <c r="A168" s="402" t="s">
        <v>86</v>
      </c>
      <c r="C168" s="403"/>
      <c r="D168" s="404"/>
      <c r="F168" s="403"/>
      <c r="G168" s="403"/>
      <c r="H168" s="405"/>
      <c r="I168" s="403"/>
      <c r="J168" s="406"/>
      <c r="K168" s="406"/>
      <c r="L168" s="406"/>
      <c r="M168" s="407"/>
      <c r="N168" s="406"/>
      <c r="O168" s="408"/>
      <c r="P168" s="408"/>
      <c r="Q168" s="408"/>
      <c r="R168" s="406"/>
      <c r="S168" s="406"/>
      <c r="T168" s="408"/>
      <c r="U168" s="408"/>
      <c r="V168" s="407"/>
      <c r="W168" s="428"/>
      <c r="X168" s="404"/>
      <c r="AA168" s="404"/>
      <c r="AB168" s="409"/>
    </row>
    <row r="169" spans="1:28" s="392" customFormat="1" hidden="1">
      <c r="A169" s="402" t="s">
        <v>22</v>
      </c>
      <c r="C169" s="403"/>
      <c r="D169" s="404"/>
      <c r="F169" s="403"/>
      <c r="G169" s="403"/>
      <c r="H169" s="405"/>
      <c r="I169" s="403"/>
      <c r="J169" s="406"/>
      <c r="K169" s="406"/>
      <c r="L169" s="406"/>
      <c r="M169" s="407"/>
      <c r="N169" s="406"/>
      <c r="O169" s="408">
        <v>5</v>
      </c>
      <c r="P169" s="408"/>
      <c r="Q169" s="408"/>
      <c r="R169" s="406"/>
      <c r="S169" s="406"/>
      <c r="T169" s="408"/>
      <c r="U169" s="408"/>
      <c r="V169" s="407"/>
      <c r="W169" s="428"/>
      <c r="X169" s="404"/>
      <c r="AA169" s="404"/>
      <c r="AB169" s="409"/>
    </row>
    <row r="170" spans="1:28" s="392" customFormat="1" hidden="1">
      <c r="A170" s="402" t="s">
        <v>28</v>
      </c>
      <c r="C170" s="403"/>
      <c r="D170" s="404"/>
      <c r="F170" s="403"/>
      <c r="G170" s="403"/>
      <c r="H170" s="405"/>
      <c r="I170" s="403"/>
      <c r="J170" s="406"/>
      <c r="K170" s="406"/>
      <c r="L170" s="406"/>
      <c r="M170" s="407"/>
      <c r="N170" s="406"/>
      <c r="O170" s="408"/>
      <c r="P170" s="408"/>
      <c r="Q170" s="408"/>
      <c r="R170" s="406"/>
      <c r="S170" s="406"/>
      <c r="T170" s="408"/>
      <c r="U170" s="408"/>
      <c r="V170" s="407"/>
      <c r="W170" s="428"/>
      <c r="X170" s="404"/>
      <c r="AA170" s="404"/>
      <c r="AB170" s="409"/>
    </row>
    <row r="171" spans="1:28" s="392" customFormat="1" hidden="1">
      <c r="A171" s="410"/>
      <c r="C171" s="403"/>
      <c r="D171" s="404"/>
      <c r="F171" s="403"/>
      <c r="G171" s="403"/>
      <c r="H171" s="405"/>
      <c r="I171" s="403"/>
      <c r="J171" s="406"/>
      <c r="K171" s="406"/>
      <c r="L171" s="406"/>
      <c r="M171" s="407"/>
      <c r="N171" s="406"/>
      <c r="O171" s="408"/>
      <c r="P171" s="408"/>
      <c r="Q171" s="408"/>
      <c r="R171" s="406"/>
      <c r="S171" s="406"/>
      <c r="T171" s="408"/>
      <c r="U171" s="408"/>
      <c r="V171" s="407"/>
      <c r="W171" s="428"/>
      <c r="X171" s="404"/>
      <c r="AA171" s="404"/>
      <c r="AB171" s="409"/>
    </row>
    <row r="172" spans="1:28" s="392" customFormat="1" hidden="1">
      <c r="A172" s="410"/>
      <c r="C172" s="403"/>
      <c r="D172" s="404"/>
      <c r="F172" s="403"/>
      <c r="G172" s="403"/>
      <c r="H172" s="405"/>
      <c r="I172" s="403"/>
      <c r="J172" s="406"/>
      <c r="K172" s="406"/>
      <c r="L172" s="406"/>
      <c r="M172" s="407"/>
      <c r="N172" s="406"/>
      <c r="O172" s="408"/>
      <c r="P172" s="408"/>
      <c r="Q172" s="408"/>
      <c r="R172" s="406"/>
      <c r="S172" s="406"/>
      <c r="T172" s="408"/>
      <c r="U172" s="408"/>
      <c r="V172" s="407"/>
      <c r="W172" s="428"/>
      <c r="X172" s="404"/>
      <c r="AA172" s="404"/>
      <c r="AB172" s="409"/>
    </row>
    <row r="173" spans="1:28" s="392" customFormat="1" hidden="1">
      <c r="A173" s="410"/>
      <c r="C173" s="403"/>
      <c r="D173" s="404"/>
      <c r="F173" s="403"/>
      <c r="G173" s="403"/>
      <c r="H173" s="405"/>
      <c r="I173" s="403"/>
      <c r="J173" s="406"/>
      <c r="K173" s="406"/>
      <c r="L173" s="406"/>
      <c r="M173" s="407"/>
      <c r="N173" s="406"/>
      <c r="O173" s="408"/>
      <c r="P173" s="408"/>
      <c r="Q173" s="408"/>
      <c r="R173" s="406"/>
      <c r="S173" s="406"/>
      <c r="T173" s="408"/>
      <c r="U173" s="408"/>
      <c r="V173" s="407"/>
      <c r="W173" s="428"/>
      <c r="X173" s="404"/>
      <c r="AA173" s="404"/>
      <c r="AB173" s="409"/>
    </row>
    <row r="174" spans="1:28" s="391" customFormat="1" hidden="1">
      <c r="A174" s="411"/>
      <c r="C174" s="395"/>
      <c r="D174" s="396"/>
      <c r="F174" s="395"/>
      <c r="G174" s="395"/>
      <c r="H174" s="397"/>
      <c r="I174" s="395"/>
      <c r="J174" s="398"/>
      <c r="K174" s="398"/>
      <c r="L174" s="398"/>
      <c r="M174" s="399"/>
      <c r="N174" s="398"/>
      <c r="O174" s="400"/>
      <c r="P174" s="400"/>
      <c r="Q174" s="400"/>
      <c r="R174" s="398"/>
      <c r="S174" s="398"/>
      <c r="T174" s="400"/>
      <c r="U174" s="400"/>
      <c r="V174" s="399"/>
      <c r="W174" s="427"/>
      <c r="X174" s="396"/>
      <c r="AA174" s="396"/>
      <c r="AB174" s="401"/>
    </row>
    <row r="175" spans="1:28" s="391" customFormat="1" hidden="1">
      <c r="A175" s="411"/>
      <c r="C175" s="395"/>
      <c r="D175" s="396"/>
      <c r="F175" s="395"/>
      <c r="G175" s="395"/>
      <c r="H175" s="397"/>
      <c r="I175" s="395"/>
      <c r="J175" s="398"/>
      <c r="K175" s="398"/>
      <c r="L175" s="398"/>
      <c r="M175" s="399"/>
      <c r="N175" s="398"/>
      <c r="O175" s="400"/>
      <c r="P175" s="400"/>
      <c r="Q175" s="400"/>
      <c r="R175" s="398"/>
      <c r="S175" s="398"/>
      <c r="T175" s="400"/>
      <c r="U175" s="400"/>
      <c r="V175" s="399"/>
      <c r="W175" s="427"/>
      <c r="X175" s="396"/>
      <c r="AA175" s="396"/>
      <c r="AB175" s="401"/>
    </row>
    <row r="176" spans="1:28" s="391" customFormat="1" hidden="1">
      <c r="A176" s="410"/>
      <c r="B176" s="392"/>
      <c r="C176" s="403"/>
      <c r="D176" s="396"/>
      <c r="F176" s="395"/>
      <c r="G176" s="395"/>
      <c r="H176" s="397"/>
      <c r="I176" s="395"/>
      <c r="J176" s="398"/>
      <c r="K176" s="398"/>
      <c r="L176" s="398"/>
      <c r="M176" s="399"/>
      <c r="N176" s="398"/>
      <c r="O176" s="400"/>
      <c r="P176" s="400"/>
      <c r="Q176" s="400"/>
      <c r="R176" s="398"/>
      <c r="S176" s="398"/>
      <c r="T176" s="400"/>
      <c r="U176" s="400"/>
      <c r="V176" s="399"/>
      <c r="W176" s="427"/>
      <c r="X176" s="396"/>
      <c r="AA176" s="396"/>
      <c r="AB176" s="401"/>
    </row>
    <row r="177" spans="1:28" s="391" customFormat="1" hidden="1">
      <c r="A177" s="410"/>
      <c r="B177" s="392"/>
      <c r="C177" s="403"/>
      <c r="D177" s="396"/>
      <c r="F177" s="395"/>
      <c r="G177" s="395"/>
      <c r="H177" s="397"/>
      <c r="I177" s="395"/>
      <c r="J177" s="398"/>
      <c r="K177" s="398"/>
      <c r="L177" s="398"/>
      <c r="M177" s="399"/>
      <c r="N177" s="398"/>
      <c r="O177" s="400"/>
      <c r="P177" s="400"/>
      <c r="Q177" s="400"/>
      <c r="R177" s="398"/>
      <c r="S177" s="398"/>
      <c r="T177" s="400"/>
      <c r="U177" s="400"/>
      <c r="V177" s="399"/>
      <c r="W177" s="427"/>
      <c r="X177" s="396"/>
      <c r="AA177" s="396"/>
      <c r="AB177" s="401"/>
    </row>
    <row r="178" spans="1:28" s="391" customFormat="1" hidden="1">
      <c r="A178" s="410"/>
      <c r="B178" s="392"/>
      <c r="C178" s="403"/>
      <c r="D178" s="396"/>
      <c r="F178" s="395"/>
      <c r="G178" s="395"/>
      <c r="H178" s="397"/>
      <c r="I178" s="395"/>
      <c r="J178" s="398"/>
      <c r="K178" s="398"/>
      <c r="L178" s="398"/>
      <c r="M178" s="399"/>
      <c r="N178" s="398"/>
      <c r="O178" s="400"/>
      <c r="P178" s="400"/>
      <c r="Q178" s="400"/>
      <c r="R178" s="398"/>
      <c r="S178" s="398"/>
      <c r="T178" s="400"/>
      <c r="U178" s="400"/>
      <c r="V178" s="399"/>
      <c r="W178" s="427"/>
      <c r="X178" s="396"/>
      <c r="AA178" s="396"/>
      <c r="AB178" s="401"/>
    </row>
    <row r="179" spans="1:28" s="391" customFormat="1" ht="30" hidden="1">
      <c r="A179" s="410" t="s">
        <v>40</v>
      </c>
      <c r="B179" s="392"/>
      <c r="C179" s="403"/>
      <c r="D179" s="396"/>
      <c r="F179" s="395"/>
      <c r="G179" s="395"/>
      <c r="H179" s="397"/>
      <c r="I179" s="395"/>
      <c r="J179" s="398"/>
      <c r="K179" s="398"/>
      <c r="L179" s="398"/>
      <c r="M179" s="399"/>
      <c r="N179" s="398"/>
      <c r="O179" s="400"/>
      <c r="P179" s="400"/>
      <c r="Q179" s="400"/>
      <c r="R179" s="398"/>
      <c r="S179" s="398"/>
      <c r="T179" s="400"/>
      <c r="U179" s="400"/>
      <c r="V179" s="399"/>
      <c r="W179" s="427"/>
      <c r="X179" s="396"/>
      <c r="AA179" s="396"/>
      <c r="AB179" s="401"/>
    </row>
    <row r="180" spans="1:28" s="391" customFormat="1" ht="30" hidden="1">
      <c r="A180" s="410" t="s">
        <v>41</v>
      </c>
      <c r="B180" s="392"/>
      <c r="C180" s="403"/>
      <c r="D180" s="396"/>
      <c r="F180" s="395"/>
      <c r="G180" s="395"/>
      <c r="H180" s="397"/>
      <c r="I180" s="395"/>
      <c r="J180" s="398"/>
      <c r="K180" s="398"/>
      <c r="L180" s="398"/>
      <c r="M180" s="399"/>
      <c r="N180" s="398"/>
      <c r="O180" s="400"/>
      <c r="P180" s="400"/>
      <c r="Q180" s="400"/>
      <c r="R180" s="398"/>
      <c r="S180" s="398"/>
      <c r="T180" s="400"/>
      <c r="U180" s="400"/>
      <c r="V180" s="399"/>
      <c r="W180" s="427"/>
      <c r="X180" s="396"/>
      <c r="AA180" s="396"/>
      <c r="AB180" s="401"/>
    </row>
    <row r="181" spans="1:28" s="391" customFormat="1" ht="60" hidden="1">
      <c r="A181" s="412" t="s">
        <v>26</v>
      </c>
      <c r="B181" s="392"/>
      <c r="C181" s="403"/>
      <c r="D181" s="396"/>
      <c r="F181" s="395"/>
      <c r="G181" s="395"/>
      <c r="H181" s="397"/>
      <c r="I181" s="395"/>
      <c r="J181" s="398"/>
      <c r="K181" s="398"/>
      <c r="L181" s="398"/>
      <c r="M181" s="399"/>
      <c r="N181" s="398"/>
      <c r="O181" s="400"/>
      <c r="P181" s="400"/>
      <c r="Q181" s="400"/>
      <c r="R181" s="398"/>
      <c r="S181" s="398"/>
      <c r="T181" s="400"/>
      <c r="U181" s="400"/>
      <c r="V181" s="399"/>
      <c r="W181" s="427"/>
      <c r="X181" s="396"/>
      <c r="AA181" s="396"/>
      <c r="AB181" s="401"/>
    </row>
    <row r="182" spans="1:28" s="391" customFormat="1" hidden="1">
      <c r="A182" s="412" t="s">
        <v>27</v>
      </c>
      <c r="B182" s="392"/>
      <c r="C182" s="403"/>
      <c r="D182" s="396"/>
      <c r="F182" s="395"/>
      <c r="G182" s="395"/>
      <c r="H182" s="397"/>
      <c r="I182" s="395"/>
      <c r="J182" s="398"/>
      <c r="K182" s="398"/>
      <c r="L182" s="398"/>
      <c r="M182" s="399"/>
      <c r="N182" s="398"/>
      <c r="O182" s="400"/>
      <c r="P182" s="400"/>
      <c r="Q182" s="400"/>
      <c r="R182" s="398"/>
      <c r="S182" s="398"/>
      <c r="T182" s="400"/>
      <c r="U182" s="400"/>
      <c r="V182" s="399"/>
      <c r="W182" s="427"/>
      <c r="X182" s="396"/>
      <c r="AA182" s="396"/>
      <c r="AB182" s="401"/>
    </row>
    <row r="183" spans="1:28" s="391" customFormat="1" ht="45" hidden="1">
      <c r="A183" s="412" t="s">
        <v>42</v>
      </c>
      <c r="B183" s="392"/>
      <c r="C183" s="403"/>
      <c r="D183" s="396"/>
      <c r="F183" s="395"/>
      <c r="G183" s="395"/>
      <c r="H183" s="397"/>
      <c r="I183" s="395"/>
      <c r="J183" s="398"/>
      <c r="K183" s="398"/>
      <c r="L183" s="398"/>
      <c r="M183" s="399"/>
      <c r="N183" s="398"/>
      <c r="O183" s="400"/>
      <c r="P183" s="400"/>
      <c r="Q183" s="400"/>
      <c r="R183" s="398"/>
      <c r="S183" s="398"/>
      <c r="T183" s="400"/>
      <c r="U183" s="400"/>
      <c r="V183" s="399"/>
      <c r="W183" s="427"/>
      <c r="X183" s="396"/>
      <c r="AA183" s="396"/>
      <c r="AB183" s="401"/>
    </row>
    <row r="184" spans="1:28" s="391" customFormat="1" hidden="1">
      <c r="A184" s="413" t="s">
        <v>28</v>
      </c>
      <c r="B184" s="392"/>
      <c r="C184" s="403"/>
      <c r="D184" s="396"/>
      <c r="F184" s="395"/>
      <c r="G184" s="395"/>
      <c r="H184" s="397"/>
      <c r="I184" s="395"/>
      <c r="J184" s="398"/>
      <c r="K184" s="398"/>
      <c r="L184" s="398"/>
      <c r="M184" s="399"/>
      <c r="N184" s="398"/>
      <c r="O184" s="400"/>
      <c r="P184" s="400"/>
      <c r="Q184" s="400"/>
      <c r="R184" s="398"/>
      <c r="S184" s="398"/>
      <c r="T184" s="400"/>
      <c r="U184" s="400"/>
      <c r="V184" s="399"/>
      <c r="W184" s="427"/>
      <c r="X184" s="396"/>
      <c r="AA184" s="396"/>
      <c r="AB184" s="401"/>
    </row>
    <row r="185" spans="1:28" s="391" customFormat="1" hidden="1">
      <c r="A185" s="412" t="s">
        <v>43</v>
      </c>
      <c r="B185" s="392"/>
      <c r="C185" s="403"/>
      <c r="D185" s="396"/>
      <c r="F185" s="395"/>
      <c r="G185" s="395"/>
      <c r="H185" s="397"/>
      <c r="I185" s="395"/>
      <c r="J185" s="398"/>
      <c r="K185" s="398"/>
      <c r="L185" s="398"/>
      <c r="M185" s="399"/>
      <c r="N185" s="398"/>
      <c r="O185" s="400"/>
      <c r="P185" s="400"/>
      <c r="Q185" s="400"/>
      <c r="R185" s="398"/>
      <c r="S185" s="398"/>
      <c r="T185" s="400"/>
      <c r="U185" s="400"/>
      <c r="V185" s="399"/>
      <c r="W185" s="427"/>
      <c r="X185" s="396"/>
      <c r="AA185" s="396"/>
      <c r="AB185" s="401"/>
    </row>
    <row r="186" spans="1:28" s="391" customFormat="1" ht="30" hidden="1">
      <c r="A186" s="412" t="s">
        <v>44</v>
      </c>
      <c r="B186" s="392"/>
      <c r="C186" s="403"/>
      <c r="D186" s="396"/>
      <c r="F186" s="395"/>
      <c r="G186" s="395"/>
      <c r="H186" s="397"/>
      <c r="I186" s="395"/>
      <c r="J186" s="398"/>
      <c r="K186" s="398"/>
      <c r="L186" s="398"/>
      <c r="M186" s="399"/>
      <c r="N186" s="398"/>
      <c r="O186" s="400"/>
      <c r="P186" s="400"/>
      <c r="Q186" s="400"/>
      <c r="R186" s="398"/>
      <c r="S186" s="398"/>
      <c r="T186" s="400"/>
      <c r="U186" s="400"/>
      <c r="V186" s="399"/>
      <c r="W186" s="427"/>
      <c r="X186" s="396"/>
      <c r="AA186" s="396"/>
      <c r="AB186" s="401"/>
    </row>
    <row r="187" spans="1:28" s="391" customFormat="1" hidden="1">
      <c r="A187" s="412" t="s">
        <v>22</v>
      </c>
      <c r="B187" s="392"/>
      <c r="C187" s="403"/>
      <c r="D187" s="396"/>
      <c r="F187" s="395"/>
      <c r="G187" s="395"/>
      <c r="H187" s="397"/>
      <c r="I187" s="395"/>
      <c r="J187" s="398"/>
      <c r="K187" s="398"/>
      <c r="L187" s="398"/>
      <c r="M187" s="399"/>
      <c r="N187" s="398"/>
      <c r="O187" s="400"/>
      <c r="P187" s="400"/>
      <c r="Q187" s="400"/>
      <c r="R187" s="398"/>
      <c r="S187" s="398"/>
      <c r="T187" s="400"/>
      <c r="U187" s="400"/>
      <c r="V187" s="399"/>
      <c r="W187" s="427"/>
      <c r="X187" s="396"/>
      <c r="AA187" s="396"/>
      <c r="AB187" s="401"/>
    </row>
    <row r="188" spans="1:28" s="391" customFormat="1">
      <c r="A188" s="414" t="s">
        <v>28</v>
      </c>
      <c r="C188" s="395"/>
      <c r="D188" s="396"/>
      <c r="F188" s="395"/>
      <c r="G188" s="395"/>
      <c r="H188" s="397"/>
      <c r="I188" s="395"/>
      <c r="J188" s="398"/>
      <c r="K188" s="398"/>
      <c r="L188" s="398"/>
      <c r="M188" s="399"/>
      <c r="N188" s="398"/>
      <c r="O188" s="400"/>
      <c r="P188" s="400"/>
      <c r="Q188" s="400"/>
      <c r="R188" s="398"/>
      <c r="S188" s="398"/>
      <c r="T188" s="400"/>
      <c r="U188" s="400"/>
      <c r="V188" s="399"/>
      <c r="W188" s="427"/>
      <c r="X188" s="396"/>
      <c r="AA188" s="396"/>
      <c r="AB188" s="401"/>
    </row>
    <row r="189" spans="1:28" s="322" customFormat="1">
      <c r="A189" s="413"/>
      <c r="C189" s="323"/>
      <c r="D189" s="324"/>
      <c r="F189" s="323"/>
      <c r="G189" s="323"/>
      <c r="H189" s="341"/>
      <c r="I189" s="323"/>
      <c r="J189" s="44"/>
      <c r="K189" s="44"/>
      <c r="L189" s="44"/>
      <c r="M189" s="325"/>
      <c r="N189" s="44"/>
      <c r="O189" s="326"/>
      <c r="P189" s="326"/>
      <c r="Q189" s="326"/>
      <c r="R189" s="44"/>
      <c r="S189" s="354"/>
      <c r="T189" s="326"/>
      <c r="U189" s="326"/>
      <c r="V189" s="325"/>
      <c r="W189" s="415"/>
      <c r="X189" s="324"/>
      <c r="AA189" s="324"/>
      <c r="AB189" s="327"/>
    </row>
    <row r="190" spans="1:28" s="322" customFormat="1">
      <c r="A190" s="413"/>
      <c r="C190" s="323"/>
      <c r="D190" s="324"/>
      <c r="F190" s="323"/>
      <c r="G190" s="323"/>
      <c r="H190" s="341"/>
      <c r="I190" s="323"/>
      <c r="J190" s="44"/>
      <c r="K190" s="44"/>
      <c r="L190" s="44"/>
      <c r="M190" s="325"/>
      <c r="N190" s="44"/>
      <c r="O190" s="326"/>
      <c r="P190" s="326"/>
      <c r="Q190" s="326"/>
      <c r="R190" s="44"/>
      <c r="S190" s="354"/>
      <c r="T190" s="326"/>
      <c r="U190" s="326"/>
      <c r="V190" s="325"/>
      <c r="W190" s="415"/>
      <c r="X190" s="324"/>
      <c r="AA190" s="324"/>
      <c r="AB190" s="327"/>
    </row>
    <row r="191" spans="1:28" s="322" customFormat="1">
      <c r="A191" s="413"/>
      <c r="C191" s="323"/>
      <c r="D191" s="324"/>
      <c r="F191" s="323"/>
      <c r="G191" s="323"/>
      <c r="H191" s="341"/>
      <c r="I191" s="323"/>
      <c r="J191" s="44"/>
      <c r="K191" s="44"/>
      <c r="L191" s="44"/>
      <c r="M191" s="325"/>
      <c r="N191" s="44"/>
      <c r="O191" s="326"/>
      <c r="P191" s="326"/>
      <c r="Q191" s="326"/>
      <c r="R191" s="44"/>
      <c r="S191" s="354"/>
      <c r="T191" s="326"/>
      <c r="U191" s="326"/>
      <c r="V191" s="325"/>
      <c r="W191" s="415"/>
      <c r="X191" s="324"/>
      <c r="AA191" s="324"/>
      <c r="AB191" s="327"/>
    </row>
  </sheetData>
  <sheetProtection formatCells="0" autoFilter="0"/>
  <autoFilter ref="A3:AB128"/>
  <sortState ref="A3:AL128">
    <sortCondition ref="AB3:AB128"/>
  </sortState>
  <mergeCells count="1">
    <mergeCell ref="A2:D2"/>
  </mergeCells>
  <conditionalFormatting sqref="H4 M4 R4 V64:V128">
    <cfRule type="containsText" dxfId="4828" priority="1595" operator="containsText" text="Not Yet Due">
      <formula>NOT(ISERROR(SEARCH("Not Yet Due",H4)))</formula>
    </cfRule>
    <cfRule type="containsText" dxfId="4827" priority="1684" operator="containsText" text="Deferred">
      <formula>NOT(ISERROR(SEARCH("Deferred",H4)))</formula>
    </cfRule>
    <cfRule type="containsText" dxfId="4826" priority="1685" operator="containsText" text="Deleted">
      <formula>NOT(ISERROR(SEARCH("Deleted",H4)))</formula>
    </cfRule>
    <cfRule type="containsText" dxfId="4825" priority="1691" operator="containsText" text="In Danger of Falling Behind Target">
      <formula>NOT(ISERROR(SEARCH("In Danger of Falling Behind Target",H4)))</formula>
    </cfRule>
    <cfRule type="containsText" dxfId="4824" priority="1727" operator="containsText" text="Not yet due">
      <formula>NOT(ISERROR(SEARCH("Not yet due",H4)))</formula>
    </cfRule>
  </conditionalFormatting>
  <conditionalFormatting sqref="H4 M4 R4 V64:V128">
    <cfRule type="containsText" dxfId="4823" priority="1706" operator="containsText" text="Not yet due">
      <formula>NOT(ISERROR(SEARCH("Not yet due",H4)))</formula>
    </cfRule>
  </conditionalFormatting>
  <conditionalFormatting sqref="H4 M4 R4 V64:V128">
    <cfRule type="containsText" dxfId="4822" priority="1687" operator="containsText" text="Update not Provided">
      <formula>NOT(ISERROR(SEARCH("Update not Provided",H4)))</formula>
    </cfRule>
    <cfRule type="containsText" dxfId="4821" priority="1688" operator="containsText" text="Not yet due">
      <formula>NOT(ISERROR(SEARCH("Not yet due",H4)))</formula>
    </cfRule>
    <cfRule type="containsText" dxfId="4820" priority="1689" operator="containsText" text="Completed Behind Schedule">
      <formula>NOT(ISERROR(SEARCH("Completed Behind Schedule",H4)))</formula>
    </cfRule>
    <cfRule type="containsText" dxfId="4819" priority="1690" operator="containsText" text="Off Target">
      <formula>NOT(ISERROR(SEARCH("Off Target",H4)))</formula>
    </cfRule>
    <cfRule type="containsText" dxfId="4818" priority="1692" operator="containsText" text="On Track to be Achieved">
      <formula>NOT(ISERROR(SEARCH("On Track to be Achieved",H4)))</formula>
    </cfRule>
    <cfRule type="containsText" dxfId="4817" priority="1693" operator="containsText" text="Fully Achieved">
      <formula>NOT(ISERROR(SEARCH("Fully Achieved",H4)))</formula>
    </cfRule>
  </conditionalFormatting>
  <conditionalFormatting sqref="R4 M4">
    <cfRule type="containsText" dxfId="4816" priority="1683" operator="containsText" text="Deferred">
      <formula>NOT(ISERROR(SEARCH("Deferred",M4)))</formula>
    </cfRule>
  </conditionalFormatting>
  <conditionalFormatting sqref="H4 M4 R4 V64:V128">
    <cfRule type="containsText" dxfId="4815" priority="1603" operator="containsText" text="Deferred">
      <formula>NOT(ISERROR(SEARCH("Deferred",H4)))</formula>
    </cfRule>
    <cfRule type="containsText" dxfId="4814" priority="1604" operator="containsText" text="Deleted">
      <formula>NOT(ISERROR(SEARCH("Deleted",H4)))</formula>
    </cfRule>
    <cfRule type="containsText" dxfId="4813" priority="1605" operator="containsText" text="In Danger of Falling Behind Target">
      <formula>NOT(ISERROR(SEARCH("In Danger of Falling Behind Target",H4)))</formula>
    </cfRule>
    <cfRule type="containsText" dxfId="4812" priority="1606" operator="containsText" text="Not yet due">
      <formula>NOT(ISERROR(SEARCH("Not yet due",H4)))</formula>
    </cfRule>
  </conditionalFormatting>
  <conditionalFormatting sqref="V64:V128 H5:H63">
    <cfRule type="containsText" dxfId="4811" priority="952" operator="containsText" text="Fully Achieved">
      <formula>NOT(ISERROR(SEARCH("Fully Achieved",H5)))</formula>
    </cfRule>
    <cfRule type="containsText" dxfId="4810" priority="953" operator="containsText" text="Fully Achieved">
      <formula>NOT(ISERROR(SEARCH("Fully Achieved",H5)))</formula>
    </cfRule>
  </conditionalFormatting>
  <conditionalFormatting sqref="V64:V128 H5:H63">
    <cfRule type="containsText" dxfId="4809" priority="945" operator="containsText" text="Update not Provided">
      <formula>NOT(ISERROR(SEARCH("Update not Provided",H5)))</formula>
    </cfRule>
    <cfRule type="containsText" dxfId="4808" priority="946" operator="containsText" text="Not yet due">
      <formula>NOT(ISERROR(SEARCH("Not yet due",H5)))</formula>
    </cfRule>
    <cfRule type="containsText" dxfId="4807" priority="947" operator="containsText" text="Completed Behind Schedule">
      <formula>NOT(ISERROR(SEARCH("Completed Behind Schedule",H5)))</formula>
    </cfRule>
    <cfRule type="containsText" dxfId="4806" priority="948" operator="containsText" text="Off Target">
      <formula>NOT(ISERROR(SEARCH("Off Target",H5)))</formula>
    </cfRule>
    <cfRule type="containsText" dxfId="4805" priority="949" operator="containsText" text="In Danger of Falling Behind Target">
      <formula>NOT(ISERROR(SEARCH("In Danger of Falling Behind Target",H5)))</formula>
    </cfRule>
    <cfRule type="containsText" dxfId="4804" priority="950" operator="containsText" text="On Track to be Achieved">
      <formula>NOT(ISERROR(SEARCH("On Track to be Achieved",H5)))</formula>
    </cfRule>
    <cfRule type="containsText" dxfId="4803" priority="951" operator="containsText" text="Fully Achieved">
      <formula>NOT(ISERROR(SEARCH("Fully Achieved",H5)))</formula>
    </cfRule>
  </conditionalFormatting>
  <conditionalFormatting sqref="H5:H63">
    <cfRule type="containsText" dxfId="4802" priority="923" operator="containsText" text="Not Yet Due">
      <formula>NOT(ISERROR(SEARCH("Not Yet Due",H5)))</formula>
    </cfRule>
    <cfRule type="containsText" dxfId="4801" priority="929" operator="containsText" text="Deferred">
      <formula>NOT(ISERROR(SEARCH("Deferred",H5)))</formula>
    </cfRule>
    <cfRule type="containsText" dxfId="4800" priority="930" operator="containsText" text="Deleted">
      <formula>NOT(ISERROR(SEARCH("Deleted",H5)))</formula>
    </cfRule>
    <cfRule type="containsText" dxfId="4799" priority="935" operator="containsText" text="In Danger of Falling Behind Target">
      <formula>NOT(ISERROR(SEARCH("In Danger of Falling Behind Target",H5)))</formula>
    </cfRule>
    <cfRule type="containsText" dxfId="4798" priority="939" operator="containsText" text="Not yet due">
      <formula>NOT(ISERROR(SEARCH("Not yet due",H5)))</formula>
    </cfRule>
  </conditionalFormatting>
  <conditionalFormatting sqref="H5:H63">
    <cfRule type="containsText" dxfId="4797" priority="938" operator="containsText" text="Not yet due">
      <formula>NOT(ISERROR(SEARCH("Not yet due",H5)))</formula>
    </cfRule>
  </conditionalFormatting>
  <conditionalFormatting sqref="H5:H63">
    <cfRule type="containsText" dxfId="4796" priority="931" operator="containsText" text="Update not Provided">
      <formula>NOT(ISERROR(SEARCH("Update not Provided",H5)))</formula>
    </cfRule>
    <cfRule type="containsText" dxfId="4795" priority="932" operator="containsText" text="Not yet due">
      <formula>NOT(ISERROR(SEARCH("Not yet due",H5)))</formula>
    </cfRule>
    <cfRule type="containsText" dxfId="4794" priority="933" operator="containsText" text="Completed Behind Schedule">
      <formula>NOT(ISERROR(SEARCH("Completed Behind Schedule",H5)))</formula>
    </cfRule>
    <cfRule type="containsText" dxfId="4793" priority="934" operator="containsText" text="Off Target">
      <formula>NOT(ISERROR(SEARCH("Off Target",H5)))</formula>
    </cfRule>
    <cfRule type="containsText" dxfId="4792" priority="936" operator="containsText" text="On Track to be Achieved">
      <formula>NOT(ISERROR(SEARCH("On Track to be Achieved",H5)))</formula>
    </cfRule>
    <cfRule type="containsText" dxfId="4791" priority="937" operator="containsText" text="Fully Achieved">
      <formula>NOT(ISERROR(SEARCH("Fully Achieved",H5)))</formula>
    </cfRule>
  </conditionalFormatting>
  <conditionalFormatting sqref="H5:H63">
    <cfRule type="containsText" dxfId="4790" priority="924" operator="containsText" text="Deferred">
      <formula>NOT(ISERROR(SEARCH("Deferred",H5)))</formula>
    </cfRule>
    <cfRule type="containsText" dxfId="4789" priority="925" operator="containsText" text="Deleted">
      <formula>NOT(ISERROR(SEARCH("Deleted",H5)))</formula>
    </cfRule>
    <cfRule type="containsText" dxfId="4788" priority="926" operator="containsText" text="In Danger of Falling Behind Target">
      <formula>NOT(ISERROR(SEARCH("In Danger of Falling Behind Target",H5)))</formula>
    </cfRule>
    <cfRule type="containsText" dxfId="4787" priority="927" operator="containsText" text="Not yet due">
      <formula>NOT(ISERROR(SEARCH("Not yet due",H5)))</formula>
    </cfRule>
  </conditionalFormatting>
  <conditionalFormatting sqref="H64:H78">
    <cfRule type="containsText" dxfId="4786" priority="916" operator="containsText" text="Fully Achieved">
      <formula>NOT(ISERROR(SEARCH("Fully Achieved",H64)))</formula>
    </cfRule>
    <cfRule type="containsText" dxfId="4785" priority="917" operator="containsText" text="Fully Achieved">
      <formula>NOT(ISERROR(SEARCH("Fully Achieved",H64)))</formula>
    </cfRule>
  </conditionalFormatting>
  <conditionalFormatting sqref="H64:H78">
    <cfRule type="containsText" dxfId="4784" priority="909" operator="containsText" text="Update not Provided">
      <formula>NOT(ISERROR(SEARCH("Update not Provided",H64)))</formula>
    </cfRule>
    <cfRule type="containsText" dxfId="4783" priority="910" operator="containsText" text="Not yet due">
      <formula>NOT(ISERROR(SEARCH("Not yet due",H64)))</formula>
    </cfRule>
    <cfRule type="containsText" dxfId="4782" priority="911" operator="containsText" text="Completed Behind Schedule">
      <formula>NOT(ISERROR(SEARCH("Completed Behind Schedule",H64)))</formula>
    </cfRule>
    <cfRule type="containsText" dxfId="4781" priority="912" operator="containsText" text="Off Target">
      <formula>NOT(ISERROR(SEARCH("Off Target",H64)))</formula>
    </cfRule>
    <cfRule type="containsText" dxfId="4780" priority="913" operator="containsText" text="In Danger of Falling Behind Target">
      <formula>NOT(ISERROR(SEARCH("In Danger of Falling Behind Target",H64)))</formula>
    </cfRule>
    <cfRule type="containsText" dxfId="4779" priority="914" operator="containsText" text="On Track to be Achieved">
      <formula>NOT(ISERROR(SEARCH("On Track to be Achieved",H64)))</formula>
    </cfRule>
    <cfRule type="containsText" dxfId="4778" priority="915" operator="containsText" text="Fully Achieved">
      <formula>NOT(ISERROR(SEARCH("Fully Achieved",H64)))</formula>
    </cfRule>
  </conditionalFormatting>
  <conditionalFormatting sqref="V64:V128 H64:H78">
    <cfRule type="containsText" dxfId="4777" priority="897" operator="containsText" text="Update not Provided">
      <formula>NOT(ISERROR(SEARCH("Update not Provided",H64)))</formula>
    </cfRule>
    <cfRule type="containsText" dxfId="4776" priority="899" operator="containsText" text="Completed Behind Schedule">
      <formula>NOT(ISERROR(SEARCH("Completed Behind Schedule",H64)))</formula>
    </cfRule>
    <cfRule type="containsText" dxfId="4775" priority="900" operator="containsText" text="Off Target">
      <formula>NOT(ISERROR(SEARCH("Off Target",H64)))</formula>
    </cfRule>
    <cfRule type="containsText" dxfId="4774" priority="901" operator="containsText" text="In Danger of Falling Behind Target">
      <formula>NOT(ISERROR(SEARCH("In Danger of Falling Behind Target",H64)))</formula>
    </cfRule>
    <cfRule type="containsText" dxfId="4773" priority="902" operator="containsText" text="On Track to be Achieved">
      <formula>NOT(ISERROR(SEARCH("On Track to be Achieved",H64)))</formula>
    </cfRule>
    <cfRule type="containsText" dxfId="4772" priority="903" operator="containsText" text="Fully Achieved">
      <formula>NOT(ISERROR(SEARCH("Fully Achieved",H64)))</formula>
    </cfRule>
  </conditionalFormatting>
  <conditionalFormatting sqref="H64:H78">
    <cfRule type="containsText" dxfId="4771" priority="881" operator="containsText" text="Not Yet Due">
      <formula>NOT(ISERROR(SEARCH("Not Yet Due",H64)))</formula>
    </cfRule>
    <cfRule type="containsText" dxfId="4770" priority="887" operator="containsText" text="Deferred">
      <formula>NOT(ISERROR(SEARCH("Deferred",H64)))</formula>
    </cfRule>
    <cfRule type="containsText" dxfId="4769" priority="888" operator="containsText" text="Deleted">
      <formula>NOT(ISERROR(SEARCH("Deleted",H64)))</formula>
    </cfRule>
    <cfRule type="containsText" dxfId="4768" priority="893" operator="containsText" text="In Danger of Falling Behind Target">
      <formula>NOT(ISERROR(SEARCH("In Danger of Falling Behind Target",H64)))</formula>
    </cfRule>
    <cfRule type="containsText" dxfId="4767" priority="898" operator="containsText" text="Not yet due">
      <formula>NOT(ISERROR(SEARCH("Not yet due",H64)))</formula>
    </cfRule>
  </conditionalFormatting>
  <conditionalFormatting sqref="H64:H78">
    <cfRule type="containsText" dxfId="4766" priority="896" operator="containsText" text="Not yet due">
      <formula>NOT(ISERROR(SEARCH("Not yet due",H64)))</formula>
    </cfRule>
  </conditionalFormatting>
  <conditionalFormatting sqref="H64:H78">
    <cfRule type="containsText" dxfId="4765" priority="889" operator="containsText" text="Update not Provided">
      <formula>NOT(ISERROR(SEARCH("Update not Provided",H64)))</formula>
    </cfRule>
    <cfRule type="containsText" dxfId="4764" priority="890" operator="containsText" text="Not yet due">
      <formula>NOT(ISERROR(SEARCH("Not yet due",H64)))</formula>
    </cfRule>
    <cfRule type="containsText" dxfId="4763" priority="891" operator="containsText" text="Completed Behind Schedule">
      <formula>NOT(ISERROR(SEARCH("Completed Behind Schedule",H64)))</formula>
    </cfRule>
    <cfRule type="containsText" dxfId="4762" priority="892" operator="containsText" text="Off Target">
      <formula>NOT(ISERROR(SEARCH("Off Target",H64)))</formula>
    </cfRule>
    <cfRule type="containsText" dxfId="4761" priority="894" operator="containsText" text="On Track to be Achieved">
      <formula>NOT(ISERROR(SEARCH("On Track to be Achieved",H64)))</formula>
    </cfRule>
    <cfRule type="containsText" dxfId="4760" priority="895" operator="containsText" text="Fully Achieved">
      <formula>NOT(ISERROR(SEARCH("Fully Achieved",H64)))</formula>
    </cfRule>
  </conditionalFormatting>
  <conditionalFormatting sqref="H64:H78">
    <cfRule type="containsText" dxfId="4759" priority="882" operator="containsText" text="Deferred">
      <formula>NOT(ISERROR(SEARCH("Deferred",H64)))</formula>
    </cfRule>
    <cfRule type="containsText" dxfId="4758" priority="883" operator="containsText" text="Deleted">
      <formula>NOT(ISERROR(SEARCH("Deleted",H64)))</formula>
    </cfRule>
    <cfRule type="containsText" dxfId="4757" priority="884" operator="containsText" text="In Danger of Falling Behind Target">
      <formula>NOT(ISERROR(SEARCH("In Danger of Falling Behind Target",H64)))</formula>
    </cfRule>
    <cfRule type="containsText" dxfId="4756" priority="885" operator="containsText" text="Not yet due">
      <formula>NOT(ISERROR(SEARCH("Not yet due",H64)))</formula>
    </cfRule>
  </conditionalFormatting>
  <conditionalFormatting sqref="H79:H128">
    <cfRule type="containsText" dxfId="4755" priority="874" operator="containsText" text="Fully Achieved">
      <formula>NOT(ISERROR(SEARCH("Fully Achieved",H79)))</formula>
    </cfRule>
    <cfRule type="containsText" dxfId="4754" priority="875" operator="containsText" text="Fully Achieved">
      <formula>NOT(ISERROR(SEARCH("Fully Achieved",H79)))</formula>
    </cfRule>
  </conditionalFormatting>
  <conditionalFormatting sqref="H79:H128">
    <cfRule type="containsText" dxfId="4753" priority="867" operator="containsText" text="Update not Provided">
      <formula>NOT(ISERROR(SEARCH("Update not Provided",H79)))</formula>
    </cfRule>
    <cfRule type="containsText" dxfId="4752" priority="868" operator="containsText" text="Not yet due">
      <formula>NOT(ISERROR(SEARCH("Not yet due",H79)))</formula>
    </cfRule>
    <cfRule type="containsText" dxfId="4751" priority="869" operator="containsText" text="Completed Behind Schedule">
      <formula>NOT(ISERROR(SEARCH("Completed Behind Schedule",H79)))</formula>
    </cfRule>
    <cfRule type="containsText" dxfId="4750" priority="870" operator="containsText" text="Off Target">
      <formula>NOT(ISERROR(SEARCH("Off Target",H79)))</formula>
    </cfRule>
    <cfRule type="containsText" dxfId="4749" priority="871" operator="containsText" text="In Danger of Falling Behind Target">
      <formula>NOT(ISERROR(SEARCH("In Danger of Falling Behind Target",H79)))</formula>
    </cfRule>
    <cfRule type="containsText" dxfId="4748" priority="872" operator="containsText" text="On Track to be Achieved">
      <formula>NOT(ISERROR(SEARCH("On Track to be Achieved",H79)))</formula>
    </cfRule>
    <cfRule type="containsText" dxfId="4747" priority="873" operator="containsText" text="Fully Achieved">
      <formula>NOT(ISERROR(SEARCH("Fully Achieved",H79)))</formula>
    </cfRule>
  </conditionalFormatting>
  <conditionalFormatting sqref="H79:H128">
    <cfRule type="containsText" dxfId="4746" priority="855" operator="containsText" text="Update not Provided">
      <formula>NOT(ISERROR(SEARCH("Update not Provided",H79)))</formula>
    </cfRule>
    <cfRule type="containsText" dxfId="4745" priority="857" operator="containsText" text="Completed Behind Schedule">
      <formula>NOT(ISERROR(SEARCH("Completed Behind Schedule",H79)))</formula>
    </cfRule>
    <cfRule type="containsText" dxfId="4744" priority="858" operator="containsText" text="Off Target">
      <formula>NOT(ISERROR(SEARCH("Off Target",H79)))</formula>
    </cfRule>
    <cfRule type="containsText" dxfId="4743" priority="859" operator="containsText" text="In Danger of Falling Behind Target">
      <formula>NOT(ISERROR(SEARCH("In Danger of Falling Behind Target",H79)))</formula>
    </cfRule>
    <cfRule type="containsText" dxfId="4742" priority="860" operator="containsText" text="On Track to be Achieved">
      <formula>NOT(ISERROR(SEARCH("On Track to be Achieved",H79)))</formula>
    </cfRule>
    <cfRule type="containsText" dxfId="4741" priority="861" operator="containsText" text="Fully Achieved">
      <formula>NOT(ISERROR(SEARCH("Fully Achieved",H79)))</formula>
    </cfRule>
  </conditionalFormatting>
  <conditionalFormatting sqref="H79:H128">
    <cfRule type="containsText" dxfId="4740" priority="839" operator="containsText" text="Not Yet Due">
      <formula>NOT(ISERROR(SEARCH("Not Yet Due",H79)))</formula>
    </cfRule>
    <cfRule type="containsText" dxfId="4739" priority="845" operator="containsText" text="Deferred">
      <formula>NOT(ISERROR(SEARCH("Deferred",H79)))</formula>
    </cfRule>
    <cfRule type="containsText" dxfId="4738" priority="846" operator="containsText" text="Deleted">
      <formula>NOT(ISERROR(SEARCH("Deleted",H79)))</formula>
    </cfRule>
    <cfRule type="containsText" dxfId="4737" priority="851" operator="containsText" text="In Danger of Falling Behind Target">
      <formula>NOT(ISERROR(SEARCH("In Danger of Falling Behind Target",H79)))</formula>
    </cfRule>
    <cfRule type="containsText" dxfId="4736" priority="856" operator="containsText" text="Not yet due">
      <formula>NOT(ISERROR(SEARCH("Not yet due",H79)))</formula>
    </cfRule>
  </conditionalFormatting>
  <conditionalFormatting sqref="H79:H128">
    <cfRule type="containsText" dxfId="4735" priority="854" operator="containsText" text="Not yet due">
      <formula>NOT(ISERROR(SEARCH("Not yet due",H79)))</formula>
    </cfRule>
  </conditionalFormatting>
  <conditionalFormatting sqref="H79:H128">
    <cfRule type="containsText" dxfId="4734" priority="847" operator="containsText" text="Update not Provided">
      <formula>NOT(ISERROR(SEARCH("Update not Provided",H79)))</formula>
    </cfRule>
    <cfRule type="containsText" dxfId="4733" priority="848" operator="containsText" text="Not yet due">
      <formula>NOT(ISERROR(SEARCH("Not yet due",H79)))</formula>
    </cfRule>
    <cfRule type="containsText" dxfId="4732" priority="849" operator="containsText" text="Completed Behind Schedule">
      <formula>NOT(ISERROR(SEARCH("Completed Behind Schedule",H79)))</formula>
    </cfRule>
    <cfRule type="containsText" dxfId="4731" priority="850" operator="containsText" text="Off Target">
      <formula>NOT(ISERROR(SEARCH("Off Target",H79)))</formula>
    </cfRule>
    <cfRule type="containsText" dxfId="4730" priority="852" operator="containsText" text="On Track to be Achieved">
      <formula>NOT(ISERROR(SEARCH("On Track to be Achieved",H79)))</formula>
    </cfRule>
    <cfRule type="containsText" dxfId="4729" priority="853" operator="containsText" text="Fully Achieved">
      <formula>NOT(ISERROR(SEARCH("Fully Achieved",H79)))</formula>
    </cfRule>
  </conditionalFormatting>
  <conditionalFormatting sqref="H79:H128">
    <cfRule type="containsText" dxfId="4728" priority="840" operator="containsText" text="Deferred">
      <formula>NOT(ISERROR(SEARCH("Deferred",H79)))</formula>
    </cfRule>
    <cfRule type="containsText" dxfId="4727" priority="841" operator="containsText" text="Deleted">
      <formula>NOT(ISERROR(SEARCH("Deleted",H79)))</formula>
    </cfRule>
    <cfRule type="containsText" dxfId="4726" priority="842" operator="containsText" text="In Danger of Falling Behind Target">
      <formula>NOT(ISERROR(SEARCH("In Danger of Falling Behind Target",H79)))</formula>
    </cfRule>
    <cfRule type="containsText" dxfId="4725" priority="843" operator="containsText" text="Not yet due">
      <formula>NOT(ISERROR(SEARCH("Not yet due",H79)))</formula>
    </cfRule>
  </conditionalFormatting>
  <conditionalFormatting sqref="V79:V128">
    <cfRule type="containsText" dxfId="4724" priority="503" operator="containsText" text="Fully Achieved">
      <formula>NOT(ISERROR(SEARCH("Fully Achieved",V79)))</formula>
    </cfRule>
    <cfRule type="containsText" dxfId="4723" priority="504" operator="containsText" text="Fully Achieved">
      <formula>NOT(ISERROR(SEARCH("Fully Achieved",V79)))</formula>
    </cfRule>
  </conditionalFormatting>
  <conditionalFormatting sqref="V79:V128">
    <cfRule type="containsText" dxfId="4722" priority="496" operator="containsText" text="Update not Provided">
      <formula>NOT(ISERROR(SEARCH("Update not Provided",V79)))</formula>
    </cfRule>
    <cfRule type="containsText" dxfId="4721" priority="497" operator="containsText" text="Not yet due">
      <formula>NOT(ISERROR(SEARCH("Not yet due",V79)))</formula>
    </cfRule>
    <cfRule type="containsText" dxfId="4720" priority="498" operator="containsText" text="Completed Behind Schedule">
      <formula>NOT(ISERROR(SEARCH("Completed Behind Schedule",V79)))</formula>
    </cfRule>
    <cfRule type="containsText" dxfId="4719" priority="499" operator="containsText" text="Off Target">
      <formula>NOT(ISERROR(SEARCH("Off Target",V79)))</formula>
    </cfRule>
    <cfRule type="containsText" dxfId="4718" priority="500" operator="containsText" text="In Danger of Falling Behind Target">
      <formula>NOT(ISERROR(SEARCH("In Danger of Falling Behind Target",V79)))</formula>
    </cfRule>
    <cfRule type="containsText" dxfId="4717" priority="501" operator="containsText" text="On Track to be Achieved">
      <formula>NOT(ISERROR(SEARCH("On Track to be Achieved",V79)))</formula>
    </cfRule>
    <cfRule type="containsText" dxfId="4716" priority="502" operator="containsText" text="Fully Achieved">
      <formula>NOT(ISERROR(SEARCH("Fully Achieved",V79)))</formula>
    </cfRule>
  </conditionalFormatting>
  <conditionalFormatting sqref="V79:V128">
    <cfRule type="containsText" dxfId="4715" priority="489" operator="containsText" text="Update not Provided">
      <formula>NOT(ISERROR(SEARCH("Update not Provided",V79)))</formula>
    </cfRule>
    <cfRule type="containsText" dxfId="4714" priority="491" operator="containsText" text="Completed Behind Schedule">
      <formula>NOT(ISERROR(SEARCH("Completed Behind Schedule",V79)))</formula>
    </cfRule>
    <cfRule type="containsText" dxfId="4713" priority="492" operator="containsText" text="Off Target">
      <formula>NOT(ISERROR(SEARCH("Off Target",V79)))</formula>
    </cfRule>
    <cfRule type="containsText" dxfId="4712" priority="493" operator="containsText" text="In Danger of Falling Behind Target">
      <formula>NOT(ISERROR(SEARCH("In Danger of Falling Behind Target",V79)))</formula>
    </cfRule>
    <cfRule type="containsText" dxfId="4711" priority="494" operator="containsText" text="On Track to be Achieved">
      <formula>NOT(ISERROR(SEARCH("On Track to be Achieved",V79)))</formula>
    </cfRule>
    <cfRule type="containsText" dxfId="4710" priority="495" operator="containsText" text="Fully Achieved">
      <formula>NOT(ISERROR(SEARCH("Fully Achieved",V79)))</formula>
    </cfRule>
  </conditionalFormatting>
  <conditionalFormatting sqref="V79:V128">
    <cfRule type="containsText" dxfId="4709" priority="474" operator="containsText" text="Not Yet Due">
      <formula>NOT(ISERROR(SEARCH("Not Yet Due",V79)))</formula>
    </cfRule>
    <cfRule type="containsText" dxfId="4708" priority="479" operator="containsText" text="Deferred">
      <formula>NOT(ISERROR(SEARCH("Deferred",V79)))</formula>
    </cfRule>
    <cfRule type="containsText" dxfId="4707" priority="480" operator="containsText" text="Deleted">
      <formula>NOT(ISERROR(SEARCH("Deleted",V79)))</formula>
    </cfRule>
    <cfRule type="containsText" dxfId="4706" priority="485" operator="containsText" text="In Danger of Falling Behind Target">
      <formula>NOT(ISERROR(SEARCH("In Danger of Falling Behind Target",V79)))</formula>
    </cfRule>
    <cfRule type="containsText" dxfId="4705" priority="490" operator="containsText" text="Not yet due">
      <formula>NOT(ISERROR(SEARCH("Not yet due",V79)))</formula>
    </cfRule>
  </conditionalFormatting>
  <conditionalFormatting sqref="V79:V128">
    <cfRule type="containsText" dxfId="4704" priority="488" operator="containsText" text="Not yet due">
      <formula>NOT(ISERROR(SEARCH("Not yet due",V79)))</formula>
    </cfRule>
  </conditionalFormatting>
  <conditionalFormatting sqref="V79:V128">
    <cfRule type="containsText" dxfId="4703" priority="481" operator="containsText" text="Update not Provided">
      <formula>NOT(ISERROR(SEARCH("Update not Provided",V79)))</formula>
    </cfRule>
    <cfRule type="containsText" dxfId="4702" priority="482" operator="containsText" text="Not yet due">
      <formula>NOT(ISERROR(SEARCH("Not yet due",V79)))</formula>
    </cfRule>
    <cfRule type="containsText" dxfId="4701" priority="483" operator="containsText" text="Completed Behind Schedule">
      <formula>NOT(ISERROR(SEARCH("Completed Behind Schedule",V79)))</formula>
    </cfRule>
    <cfRule type="containsText" dxfId="4700" priority="484" operator="containsText" text="Off Target">
      <formula>NOT(ISERROR(SEARCH("Off Target",V79)))</formula>
    </cfRule>
    <cfRule type="containsText" dxfId="4699" priority="486" operator="containsText" text="On Track to be Achieved">
      <formula>NOT(ISERROR(SEARCH("On Track to be Achieved",V79)))</formula>
    </cfRule>
    <cfRule type="containsText" dxfId="4698" priority="487" operator="containsText" text="Fully Achieved">
      <formula>NOT(ISERROR(SEARCH("Fully Achieved",V79)))</formula>
    </cfRule>
  </conditionalFormatting>
  <conditionalFormatting sqref="V79:V128">
    <cfRule type="containsText" dxfId="4697" priority="475" operator="containsText" text="Deferred">
      <formula>NOT(ISERROR(SEARCH("Deferred",V79)))</formula>
    </cfRule>
    <cfRule type="containsText" dxfId="4696" priority="476" operator="containsText" text="Deleted">
      <formula>NOT(ISERROR(SEARCH("Deleted",V79)))</formula>
    </cfRule>
    <cfRule type="containsText" dxfId="4695" priority="477" operator="containsText" text="In Danger of Falling Behind Target">
      <formula>NOT(ISERROR(SEARCH("In Danger of Falling Behind Target",V79)))</formula>
    </cfRule>
    <cfRule type="containsText" dxfId="4694" priority="478" operator="containsText" text="Not yet due">
      <formula>NOT(ISERROR(SEARCH("Not yet due",V79)))</formula>
    </cfRule>
  </conditionalFormatting>
  <conditionalFormatting sqref="V65:V78">
    <cfRule type="containsText" dxfId="4693" priority="472" operator="containsText" text="Fully Achieved">
      <formula>NOT(ISERROR(SEARCH("Fully Achieved",V65)))</formula>
    </cfRule>
    <cfRule type="containsText" dxfId="4692" priority="473" operator="containsText" text="Fully Achieved">
      <formula>NOT(ISERROR(SEARCH("Fully Achieved",V65)))</formula>
    </cfRule>
  </conditionalFormatting>
  <conditionalFormatting sqref="V65:V78">
    <cfRule type="containsText" dxfId="4691" priority="465" operator="containsText" text="Update not Provided">
      <formula>NOT(ISERROR(SEARCH("Update not Provided",V65)))</formula>
    </cfRule>
    <cfRule type="containsText" dxfId="4690" priority="466" operator="containsText" text="Not yet due">
      <formula>NOT(ISERROR(SEARCH("Not yet due",V65)))</formula>
    </cfRule>
    <cfRule type="containsText" dxfId="4689" priority="467" operator="containsText" text="Completed Behind Schedule">
      <formula>NOT(ISERROR(SEARCH("Completed Behind Schedule",V65)))</formula>
    </cfRule>
    <cfRule type="containsText" dxfId="4688" priority="468" operator="containsText" text="Off Target">
      <formula>NOT(ISERROR(SEARCH("Off Target",V65)))</formula>
    </cfRule>
    <cfRule type="containsText" dxfId="4687" priority="469" operator="containsText" text="In Danger of Falling Behind Target">
      <formula>NOT(ISERROR(SEARCH("In Danger of Falling Behind Target",V65)))</formula>
    </cfRule>
    <cfRule type="containsText" dxfId="4686" priority="470" operator="containsText" text="On Track to be Achieved">
      <formula>NOT(ISERROR(SEARCH("On Track to be Achieved",V65)))</formula>
    </cfRule>
    <cfRule type="containsText" dxfId="4685" priority="471" operator="containsText" text="Fully Achieved">
      <formula>NOT(ISERROR(SEARCH("Fully Achieved",V65)))</formula>
    </cfRule>
  </conditionalFormatting>
  <conditionalFormatting sqref="V65:V78">
    <cfRule type="containsText" dxfId="4684" priority="458" operator="containsText" text="Update not Provided">
      <formula>NOT(ISERROR(SEARCH("Update not Provided",V65)))</formula>
    </cfRule>
    <cfRule type="containsText" dxfId="4683" priority="460" operator="containsText" text="Completed Behind Schedule">
      <formula>NOT(ISERROR(SEARCH("Completed Behind Schedule",V65)))</formula>
    </cfRule>
    <cfRule type="containsText" dxfId="4682" priority="461" operator="containsText" text="Off Target">
      <formula>NOT(ISERROR(SEARCH("Off Target",V65)))</formula>
    </cfRule>
    <cfRule type="containsText" dxfId="4681" priority="462" operator="containsText" text="In Danger of Falling Behind Target">
      <formula>NOT(ISERROR(SEARCH("In Danger of Falling Behind Target",V65)))</formula>
    </cfRule>
    <cfRule type="containsText" dxfId="4680" priority="463" operator="containsText" text="On Track to be Achieved">
      <formula>NOT(ISERROR(SEARCH("On Track to be Achieved",V65)))</formula>
    </cfRule>
    <cfRule type="containsText" dxfId="4679" priority="464" operator="containsText" text="Fully Achieved">
      <formula>NOT(ISERROR(SEARCH("Fully Achieved",V65)))</formula>
    </cfRule>
  </conditionalFormatting>
  <conditionalFormatting sqref="V65:V78">
    <cfRule type="containsText" dxfId="4678" priority="443" operator="containsText" text="Not Yet Due">
      <formula>NOT(ISERROR(SEARCH("Not Yet Due",V65)))</formula>
    </cfRule>
    <cfRule type="containsText" dxfId="4677" priority="448" operator="containsText" text="Deferred">
      <formula>NOT(ISERROR(SEARCH("Deferred",V65)))</formula>
    </cfRule>
    <cfRule type="containsText" dxfId="4676" priority="449" operator="containsText" text="Deleted">
      <formula>NOT(ISERROR(SEARCH("Deleted",V65)))</formula>
    </cfRule>
    <cfRule type="containsText" dxfId="4675" priority="454" operator="containsText" text="In Danger of Falling Behind Target">
      <formula>NOT(ISERROR(SEARCH("In Danger of Falling Behind Target",V65)))</formula>
    </cfRule>
    <cfRule type="containsText" dxfId="4674" priority="459" operator="containsText" text="Not yet due">
      <formula>NOT(ISERROR(SEARCH("Not yet due",V65)))</formula>
    </cfRule>
  </conditionalFormatting>
  <conditionalFormatting sqref="V65:V78">
    <cfRule type="containsText" dxfId="4673" priority="457" operator="containsText" text="Not yet due">
      <formula>NOT(ISERROR(SEARCH("Not yet due",V65)))</formula>
    </cfRule>
  </conditionalFormatting>
  <conditionalFormatting sqref="V65:V78">
    <cfRule type="containsText" dxfId="4672" priority="450" operator="containsText" text="Update not Provided">
      <formula>NOT(ISERROR(SEARCH("Update not Provided",V65)))</formula>
    </cfRule>
    <cfRule type="containsText" dxfId="4671" priority="451" operator="containsText" text="Not yet due">
      <formula>NOT(ISERROR(SEARCH("Not yet due",V65)))</formula>
    </cfRule>
    <cfRule type="containsText" dxfId="4670" priority="452" operator="containsText" text="Completed Behind Schedule">
      <formula>NOT(ISERROR(SEARCH("Completed Behind Schedule",V65)))</formula>
    </cfRule>
    <cfRule type="containsText" dxfId="4669" priority="453" operator="containsText" text="Off Target">
      <formula>NOT(ISERROR(SEARCH("Off Target",V65)))</formula>
    </cfRule>
    <cfRule type="containsText" dxfId="4668" priority="455" operator="containsText" text="On Track to be Achieved">
      <formula>NOT(ISERROR(SEARCH("On Track to be Achieved",V65)))</formula>
    </cfRule>
    <cfRule type="containsText" dxfId="4667" priority="456" operator="containsText" text="Fully Achieved">
      <formula>NOT(ISERROR(SEARCH("Fully Achieved",V65)))</formula>
    </cfRule>
  </conditionalFormatting>
  <conditionalFormatting sqref="V65:V78">
    <cfRule type="containsText" dxfId="4666" priority="444" operator="containsText" text="Deferred">
      <formula>NOT(ISERROR(SEARCH("Deferred",V65)))</formula>
    </cfRule>
    <cfRule type="containsText" dxfId="4665" priority="445" operator="containsText" text="Deleted">
      <formula>NOT(ISERROR(SEARCH("Deleted",V65)))</formula>
    </cfRule>
    <cfRule type="containsText" dxfId="4664" priority="446" operator="containsText" text="In Danger of Falling Behind Target">
      <formula>NOT(ISERROR(SEARCH("In Danger of Falling Behind Target",V65)))</formula>
    </cfRule>
    <cfRule type="containsText" dxfId="4663" priority="447" operator="containsText" text="Not yet due">
      <formula>NOT(ISERROR(SEARCH("Not yet due",V65)))</formula>
    </cfRule>
  </conditionalFormatting>
  <conditionalFormatting sqref="V107:V108 V5:V63">
    <cfRule type="containsText" dxfId="4662" priority="441" operator="containsText" text="Fully Achieved">
      <formula>NOT(ISERROR(SEARCH("Fully Achieved",V5)))</formula>
    </cfRule>
    <cfRule type="containsText" dxfId="4661" priority="442" operator="containsText" text="Fully Achieved">
      <formula>NOT(ISERROR(SEARCH("Fully Achieved",V5)))</formula>
    </cfRule>
  </conditionalFormatting>
  <conditionalFormatting sqref="V107:V108 V5:V63">
    <cfRule type="containsText" dxfId="4660" priority="434" operator="containsText" text="Update not Provided">
      <formula>NOT(ISERROR(SEARCH("Update not Provided",V5)))</formula>
    </cfRule>
    <cfRule type="containsText" dxfId="4659" priority="435" operator="containsText" text="Not yet due">
      <formula>NOT(ISERROR(SEARCH("Not yet due",V5)))</formula>
    </cfRule>
    <cfRule type="containsText" dxfId="4658" priority="436" operator="containsText" text="Completed Behind Schedule">
      <formula>NOT(ISERROR(SEARCH("Completed Behind Schedule",V5)))</formula>
    </cfRule>
    <cfRule type="containsText" dxfId="4657" priority="437" operator="containsText" text="Off Target">
      <formula>NOT(ISERROR(SEARCH("Off Target",V5)))</formula>
    </cfRule>
    <cfRule type="containsText" dxfId="4656" priority="438" operator="containsText" text="In Danger of Falling Behind Target">
      <formula>NOT(ISERROR(SEARCH("In Danger of Falling Behind Target",V5)))</formula>
    </cfRule>
    <cfRule type="containsText" dxfId="4655" priority="439" operator="containsText" text="On Track to be Achieved">
      <formula>NOT(ISERROR(SEARCH("On Track to be Achieved",V5)))</formula>
    </cfRule>
    <cfRule type="containsText" dxfId="4654" priority="440" operator="containsText" text="Fully Achieved">
      <formula>NOT(ISERROR(SEARCH("Fully Achieved",V5)))</formula>
    </cfRule>
  </conditionalFormatting>
  <conditionalFormatting sqref="V107:V108 V5:V63">
    <cfRule type="containsText" dxfId="4653" priority="427" operator="containsText" text="Update not Provided">
      <formula>NOT(ISERROR(SEARCH("Update not Provided",V5)))</formula>
    </cfRule>
    <cfRule type="containsText" dxfId="4652" priority="429" operator="containsText" text="Completed Behind Schedule">
      <formula>NOT(ISERROR(SEARCH("Completed Behind Schedule",V5)))</formula>
    </cfRule>
    <cfRule type="containsText" dxfId="4651" priority="430" operator="containsText" text="Off Target">
      <formula>NOT(ISERROR(SEARCH("Off Target",V5)))</formula>
    </cfRule>
    <cfRule type="containsText" dxfId="4650" priority="431" operator="containsText" text="In Danger of Falling Behind Target">
      <formula>NOT(ISERROR(SEARCH("In Danger of Falling Behind Target",V5)))</formula>
    </cfRule>
    <cfRule type="containsText" dxfId="4649" priority="432" operator="containsText" text="On Track to be Achieved">
      <formula>NOT(ISERROR(SEARCH("On Track to be Achieved",V5)))</formula>
    </cfRule>
    <cfRule type="containsText" dxfId="4648" priority="433" operator="containsText" text="Fully Achieved">
      <formula>NOT(ISERROR(SEARCH("Fully Achieved",V5)))</formula>
    </cfRule>
  </conditionalFormatting>
  <conditionalFormatting sqref="V107:V108 V5:V63">
    <cfRule type="containsText" dxfId="4647" priority="412" operator="containsText" text="Not Yet Due">
      <formula>NOT(ISERROR(SEARCH("Not Yet Due",V5)))</formula>
    </cfRule>
    <cfRule type="containsText" dxfId="4646" priority="417" operator="containsText" text="Deferred">
      <formula>NOT(ISERROR(SEARCH("Deferred",V5)))</formula>
    </cfRule>
    <cfRule type="containsText" dxfId="4645" priority="418" operator="containsText" text="Deleted">
      <formula>NOT(ISERROR(SEARCH("Deleted",V5)))</formula>
    </cfRule>
    <cfRule type="containsText" dxfId="4644" priority="423" operator="containsText" text="In Danger of Falling Behind Target">
      <formula>NOT(ISERROR(SEARCH("In Danger of Falling Behind Target",V5)))</formula>
    </cfRule>
    <cfRule type="containsText" dxfId="4643" priority="428" operator="containsText" text="Not yet due">
      <formula>NOT(ISERROR(SEARCH("Not yet due",V5)))</formula>
    </cfRule>
  </conditionalFormatting>
  <conditionalFormatting sqref="V107:V108 V5:V63">
    <cfRule type="containsText" dxfId="4642" priority="426" operator="containsText" text="Not yet due">
      <formula>NOT(ISERROR(SEARCH("Not yet due",V5)))</formula>
    </cfRule>
  </conditionalFormatting>
  <conditionalFormatting sqref="V107:V108 V5:V63">
    <cfRule type="containsText" dxfId="4641" priority="419" operator="containsText" text="Update not Provided">
      <formula>NOT(ISERROR(SEARCH("Update not Provided",V5)))</formula>
    </cfRule>
    <cfRule type="containsText" dxfId="4640" priority="420" operator="containsText" text="Not yet due">
      <formula>NOT(ISERROR(SEARCH("Not yet due",V5)))</formula>
    </cfRule>
    <cfRule type="containsText" dxfId="4639" priority="421" operator="containsText" text="Completed Behind Schedule">
      <formula>NOT(ISERROR(SEARCH("Completed Behind Schedule",V5)))</formula>
    </cfRule>
    <cfRule type="containsText" dxfId="4638" priority="422" operator="containsText" text="Off Target">
      <formula>NOT(ISERROR(SEARCH("Off Target",V5)))</formula>
    </cfRule>
    <cfRule type="containsText" dxfId="4637" priority="424" operator="containsText" text="On Track to be Achieved">
      <formula>NOT(ISERROR(SEARCH("On Track to be Achieved",V5)))</formula>
    </cfRule>
    <cfRule type="containsText" dxfId="4636" priority="425" operator="containsText" text="Fully Achieved">
      <formula>NOT(ISERROR(SEARCH("Fully Achieved",V5)))</formula>
    </cfRule>
  </conditionalFormatting>
  <conditionalFormatting sqref="V107:V108 V5:V63">
    <cfRule type="containsText" dxfId="4635" priority="413" operator="containsText" text="Deferred">
      <formula>NOT(ISERROR(SEARCH("Deferred",V5)))</formula>
    </cfRule>
    <cfRule type="containsText" dxfId="4634" priority="414" operator="containsText" text="Deleted">
      <formula>NOT(ISERROR(SEARCH("Deleted",V5)))</formula>
    </cfRule>
    <cfRule type="containsText" dxfId="4633" priority="415" operator="containsText" text="In Danger of Falling Behind Target">
      <formula>NOT(ISERROR(SEARCH("In Danger of Falling Behind Target",V5)))</formula>
    </cfRule>
    <cfRule type="containsText" dxfId="4632" priority="416" operator="containsText" text="Not yet due">
      <formula>NOT(ISERROR(SEARCH("Not yet due",V5)))</formula>
    </cfRule>
  </conditionalFormatting>
  <conditionalFormatting sqref="V4:V128">
    <cfRule type="containsText" dxfId="4631" priority="256" operator="containsText" text="Target Partially Met">
      <formula>NOT(ISERROR(SEARCH("Target Partially Met",V4)))</formula>
    </cfRule>
    <cfRule type="containsText" dxfId="4630" priority="1266" operator="containsText" text="Deleted">
      <formula>NOT(ISERROR(SEARCH("Deleted",V4)))</formula>
    </cfRule>
    <cfRule type="containsText" dxfId="4629" priority="1267" operator="containsText" text="Deferred">
      <formula>NOT(ISERROR(SEARCH("Deferred",V4)))</formula>
    </cfRule>
    <cfRule type="containsText" dxfId="4628" priority="1268" operator="containsText" text="Completion Date Within Reasonable Tolerance">
      <formula>NOT(ISERROR(SEARCH("Completion Date Within Reasonable Tolerance",V4)))</formula>
    </cfRule>
    <cfRule type="containsText" dxfId="4627" priority="1269" operator="containsText" text="Completed Significantly After Target Deadline">
      <formula>NOT(ISERROR(SEARCH("Completed Significantly After Target Deadline",V4)))</formula>
    </cfRule>
    <cfRule type="containsText" dxfId="4626" priority="1745" operator="containsText" text="Numerical Outturn Within 10% Tolerance">
      <formula>NOT(ISERROR(SEARCH("Numerical Outturn Within 10% Tolerance",V4)))</formula>
    </cfRule>
    <cfRule type="containsText" dxfId="4625" priority="1746" operator="containsText" text="Numerical Outturn Within 5% Tolerance">
      <formula>NOT(ISERROR(SEARCH("Numerical Outturn Within 5% Tolerance",V4)))</formula>
    </cfRule>
    <cfRule type="containsText" dxfId="4624" priority="1747" operator="containsText" text="Target Achieved / Exceeded">
      <formula>NOT(ISERROR(SEARCH("Target Achieved / Exceeded",V4)))</formula>
    </cfRule>
    <cfRule type="containsText" dxfId="4623" priority="1748" operator="containsText" text="Full Update Not Yet Available">
      <formula>NOT(ISERROR(SEARCH("Full Update Not Yet Available",V4)))</formula>
    </cfRule>
    <cfRule type="containsText" dxfId="4622" priority="1749" operator="containsText" text="Full Update Not Yet Available">
      <formula>NOT(ISERROR(SEARCH("Full Update Not Yet Available",V4)))</formula>
    </cfRule>
    <cfRule type="containsText" dxfId="4621" priority="1752" operator="containsText" text="Update not Provided">
      <formula>NOT(ISERROR(SEARCH("Update not Provided",V4)))</formula>
    </cfRule>
    <cfRule type="containsText" dxfId="4620" priority="1753" operator="containsText" text="Not yet due">
      <formula>NOT(ISERROR(SEARCH("Not yet due",V4)))</formula>
    </cfRule>
    <cfRule type="containsText" dxfId="4619" priority="1754" operator="containsText" text="Completed Behind Schedule">
      <formula>NOT(ISERROR(SEARCH("Completed Behind Schedule",V4)))</formula>
    </cfRule>
    <cfRule type="containsText" dxfId="4618" priority="1755" operator="containsText" text="Off Target">
      <formula>NOT(ISERROR(SEARCH("Off Target",V4)))</formula>
    </cfRule>
    <cfRule type="containsText" dxfId="4617" priority="1756" operator="containsText" text="In Danger of Falling Behind Target">
      <formula>NOT(ISERROR(SEARCH("In Danger of Falling Behind Target",V4)))</formula>
    </cfRule>
    <cfRule type="containsText" dxfId="4616" priority="1757" operator="containsText" text="On Track to be Achieved">
      <formula>NOT(ISERROR(SEARCH("On Track to be Achieved",V4)))</formula>
    </cfRule>
    <cfRule type="containsText" dxfId="4615" priority="1758" operator="containsText" text="Fully Achieved">
      <formula>NOT(ISERROR(SEARCH("Fully Achieved",V4)))</formula>
    </cfRule>
    <cfRule type="containsText" dxfId="4614" priority="1759" operator="containsText" text="Fully Achieved">
      <formula>NOT(ISERROR(SEARCH("Fully Achieved",V4)))</formula>
    </cfRule>
    <cfRule type="containsText" dxfId="4613" priority="1760" operator="containsText" text="Fully Achieved">
      <formula>NOT(ISERROR(SEARCH("Fully Achieved",V4)))</formula>
    </cfRule>
  </conditionalFormatting>
  <conditionalFormatting sqref="M5:M62">
    <cfRule type="containsText" dxfId="4612" priority="173" operator="containsText" text="Fully Achieved">
      <formula>NOT(ISERROR(SEARCH("Fully Achieved",M5)))</formula>
    </cfRule>
    <cfRule type="containsText" dxfId="4611" priority="174" operator="containsText" text="Fully Achieved">
      <formula>NOT(ISERROR(SEARCH("Fully Achieved",M5)))</formula>
    </cfRule>
  </conditionalFormatting>
  <conditionalFormatting sqref="M5:M62">
    <cfRule type="containsText" dxfId="4610" priority="166" operator="containsText" text="Update not Provided">
      <formula>NOT(ISERROR(SEARCH("Update not Provided",M5)))</formula>
    </cfRule>
    <cfRule type="containsText" dxfId="4609" priority="167" operator="containsText" text="Not yet due">
      <formula>NOT(ISERROR(SEARCH("Not yet due",M5)))</formula>
    </cfRule>
    <cfRule type="containsText" dxfId="4608" priority="168" operator="containsText" text="Completed Behind Schedule">
      <formula>NOT(ISERROR(SEARCH("Completed Behind Schedule",M5)))</formula>
    </cfRule>
    <cfRule type="containsText" dxfId="4607" priority="169" operator="containsText" text="Off Target">
      <formula>NOT(ISERROR(SEARCH("Off Target",M5)))</formula>
    </cfRule>
    <cfRule type="containsText" dxfId="4606" priority="170" operator="containsText" text="In Danger of Falling Behind Target">
      <formula>NOT(ISERROR(SEARCH("In Danger of Falling Behind Target",M5)))</formula>
    </cfRule>
    <cfRule type="containsText" dxfId="4605" priority="171" operator="containsText" text="On Track to be Achieved">
      <formula>NOT(ISERROR(SEARCH("On Track to be Achieved",M5)))</formula>
    </cfRule>
    <cfRule type="containsText" dxfId="4604" priority="172" operator="containsText" text="Fully Achieved">
      <formula>NOT(ISERROR(SEARCH("Fully Achieved",M5)))</formula>
    </cfRule>
  </conditionalFormatting>
  <conditionalFormatting sqref="M5:M62">
    <cfRule type="containsText" dxfId="4603" priority="150" operator="containsText" text="Not Yet Due">
      <formula>NOT(ISERROR(SEARCH("Not Yet Due",M5)))</formula>
    </cfRule>
    <cfRule type="containsText" dxfId="4602" priority="155" operator="containsText" text="Deferred">
      <formula>NOT(ISERROR(SEARCH("Deferred",M5)))</formula>
    </cfRule>
    <cfRule type="containsText" dxfId="4601" priority="156" operator="containsText" text="Deleted">
      <formula>NOT(ISERROR(SEARCH("Deleted",M5)))</formula>
    </cfRule>
    <cfRule type="containsText" dxfId="4600" priority="161" operator="containsText" text="In Danger of Falling Behind Target">
      <formula>NOT(ISERROR(SEARCH("In Danger of Falling Behind Target",M5)))</formula>
    </cfRule>
    <cfRule type="containsText" dxfId="4599" priority="165" operator="containsText" text="Not yet due">
      <formula>NOT(ISERROR(SEARCH("Not yet due",M5)))</formula>
    </cfRule>
  </conditionalFormatting>
  <conditionalFormatting sqref="M5:M62">
    <cfRule type="containsText" dxfId="4598" priority="164" operator="containsText" text="Not yet due">
      <formula>NOT(ISERROR(SEARCH("Not yet due",M5)))</formula>
    </cfRule>
  </conditionalFormatting>
  <conditionalFormatting sqref="M5:M62">
    <cfRule type="containsText" dxfId="4597" priority="157" operator="containsText" text="Update not Provided">
      <formula>NOT(ISERROR(SEARCH("Update not Provided",M5)))</formula>
    </cfRule>
    <cfRule type="containsText" dxfId="4596" priority="158" operator="containsText" text="Not yet due">
      <formula>NOT(ISERROR(SEARCH("Not yet due",M5)))</formula>
    </cfRule>
    <cfRule type="containsText" dxfId="4595" priority="159" operator="containsText" text="Completed Behind Schedule">
      <formula>NOT(ISERROR(SEARCH("Completed Behind Schedule",M5)))</formula>
    </cfRule>
    <cfRule type="containsText" dxfId="4594" priority="160" operator="containsText" text="Off Target">
      <formula>NOT(ISERROR(SEARCH("Off Target",M5)))</formula>
    </cfRule>
    <cfRule type="containsText" dxfId="4593" priority="162" operator="containsText" text="On Track to be Achieved">
      <formula>NOT(ISERROR(SEARCH("On Track to be Achieved",M5)))</formula>
    </cfRule>
    <cfRule type="containsText" dxfId="4592" priority="163" operator="containsText" text="Fully Achieved">
      <formula>NOT(ISERROR(SEARCH("Fully Achieved",M5)))</formula>
    </cfRule>
  </conditionalFormatting>
  <conditionalFormatting sqref="M5:M62">
    <cfRule type="containsText" dxfId="4591" priority="151" operator="containsText" text="Deferred">
      <formula>NOT(ISERROR(SEARCH("Deferred",M5)))</formula>
    </cfRule>
    <cfRule type="containsText" dxfId="4590" priority="152" operator="containsText" text="Deleted">
      <formula>NOT(ISERROR(SEARCH("Deleted",M5)))</formula>
    </cfRule>
    <cfRule type="containsText" dxfId="4589" priority="153" operator="containsText" text="In Danger of Falling Behind Target">
      <formula>NOT(ISERROR(SEARCH("In Danger of Falling Behind Target",M5)))</formula>
    </cfRule>
    <cfRule type="containsText" dxfId="4588" priority="154" operator="containsText" text="Not yet due">
      <formula>NOT(ISERROR(SEARCH("Not yet due",M5)))</formula>
    </cfRule>
  </conditionalFormatting>
  <conditionalFormatting sqref="M64:M77">
    <cfRule type="containsText" dxfId="4587" priority="148" operator="containsText" text="Fully Achieved">
      <formula>NOT(ISERROR(SEARCH("Fully Achieved",M64)))</formula>
    </cfRule>
    <cfRule type="containsText" dxfId="4586" priority="149" operator="containsText" text="Fully Achieved">
      <formula>NOT(ISERROR(SEARCH("Fully Achieved",M64)))</formula>
    </cfRule>
  </conditionalFormatting>
  <conditionalFormatting sqref="M64:M77">
    <cfRule type="containsText" dxfId="4585" priority="141" operator="containsText" text="Update not Provided">
      <formula>NOT(ISERROR(SEARCH("Update not Provided",M64)))</formula>
    </cfRule>
    <cfRule type="containsText" dxfId="4584" priority="142" operator="containsText" text="Not yet due">
      <formula>NOT(ISERROR(SEARCH("Not yet due",M64)))</formula>
    </cfRule>
    <cfRule type="containsText" dxfId="4583" priority="143" operator="containsText" text="Completed Behind Schedule">
      <formula>NOT(ISERROR(SEARCH("Completed Behind Schedule",M64)))</formula>
    </cfRule>
    <cfRule type="containsText" dxfId="4582" priority="144" operator="containsText" text="Off Target">
      <formula>NOT(ISERROR(SEARCH("Off Target",M64)))</formula>
    </cfRule>
    <cfRule type="containsText" dxfId="4581" priority="145" operator="containsText" text="In Danger of Falling Behind Target">
      <formula>NOT(ISERROR(SEARCH("In Danger of Falling Behind Target",M64)))</formula>
    </cfRule>
    <cfRule type="containsText" dxfId="4580" priority="146" operator="containsText" text="On Track to be Achieved">
      <formula>NOT(ISERROR(SEARCH("On Track to be Achieved",M64)))</formula>
    </cfRule>
    <cfRule type="containsText" dxfId="4579" priority="147" operator="containsText" text="Fully Achieved">
      <formula>NOT(ISERROR(SEARCH("Fully Achieved",M64)))</formula>
    </cfRule>
  </conditionalFormatting>
  <conditionalFormatting sqref="M64:M77">
    <cfRule type="containsText" dxfId="4578" priority="134" operator="containsText" text="Update not Provided">
      <formula>NOT(ISERROR(SEARCH("Update not Provided",M64)))</formula>
    </cfRule>
    <cfRule type="containsText" dxfId="4577" priority="136" operator="containsText" text="Completed Behind Schedule">
      <formula>NOT(ISERROR(SEARCH("Completed Behind Schedule",M64)))</formula>
    </cfRule>
    <cfRule type="containsText" dxfId="4576" priority="137" operator="containsText" text="Off Target">
      <formula>NOT(ISERROR(SEARCH("Off Target",M64)))</formula>
    </cfRule>
    <cfRule type="containsText" dxfId="4575" priority="138" operator="containsText" text="In Danger of Falling Behind Target">
      <formula>NOT(ISERROR(SEARCH("In Danger of Falling Behind Target",M64)))</formula>
    </cfRule>
    <cfRule type="containsText" dxfId="4574" priority="139" operator="containsText" text="On Track to be Achieved">
      <formula>NOT(ISERROR(SEARCH("On Track to be Achieved",M64)))</formula>
    </cfRule>
    <cfRule type="containsText" dxfId="4573" priority="140" operator="containsText" text="Fully Achieved">
      <formula>NOT(ISERROR(SEARCH("Fully Achieved",M64)))</formula>
    </cfRule>
  </conditionalFormatting>
  <conditionalFormatting sqref="M64:M77">
    <cfRule type="containsText" dxfId="4572" priority="119" operator="containsText" text="Not Yet Due">
      <formula>NOT(ISERROR(SEARCH("Not Yet Due",M64)))</formula>
    </cfRule>
    <cfRule type="containsText" dxfId="4571" priority="124" operator="containsText" text="Deferred">
      <formula>NOT(ISERROR(SEARCH("Deferred",M64)))</formula>
    </cfRule>
    <cfRule type="containsText" dxfId="4570" priority="125" operator="containsText" text="Deleted">
      <formula>NOT(ISERROR(SEARCH("Deleted",M64)))</formula>
    </cfRule>
    <cfRule type="containsText" dxfId="4569" priority="130" operator="containsText" text="In Danger of Falling Behind Target">
      <formula>NOT(ISERROR(SEARCH("In Danger of Falling Behind Target",M64)))</formula>
    </cfRule>
    <cfRule type="containsText" dxfId="4568" priority="135" operator="containsText" text="Not yet due">
      <formula>NOT(ISERROR(SEARCH("Not yet due",M64)))</formula>
    </cfRule>
  </conditionalFormatting>
  <conditionalFormatting sqref="M64:M77">
    <cfRule type="containsText" dxfId="4567" priority="133" operator="containsText" text="Not yet due">
      <formula>NOT(ISERROR(SEARCH("Not yet due",M64)))</formula>
    </cfRule>
  </conditionalFormatting>
  <conditionalFormatting sqref="M64:M77">
    <cfRule type="containsText" dxfId="4566" priority="126" operator="containsText" text="Update not Provided">
      <formula>NOT(ISERROR(SEARCH("Update not Provided",M64)))</formula>
    </cfRule>
    <cfRule type="containsText" dxfId="4565" priority="127" operator="containsText" text="Not yet due">
      <formula>NOT(ISERROR(SEARCH("Not yet due",M64)))</formula>
    </cfRule>
    <cfRule type="containsText" dxfId="4564" priority="128" operator="containsText" text="Completed Behind Schedule">
      <formula>NOT(ISERROR(SEARCH("Completed Behind Schedule",M64)))</formula>
    </cfRule>
    <cfRule type="containsText" dxfId="4563" priority="129" operator="containsText" text="Off Target">
      <formula>NOT(ISERROR(SEARCH("Off Target",M64)))</formula>
    </cfRule>
    <cfRule type="containsText" dxfId="4562" priority="131" operator="containsText" text="On Track to be Achieved">
      <formula>NOT(ISERROR(SEARCH("On Track to be Achieved",M64)))</formula>
    </cfRule>
    <cfRule type="containsText" dxfId="4561" priority="132" operator="containsText" text="Fully Achieved">
      <formula>NOT(ISERROR(SEARCH("Fully Achieved",M64)))</formula>
    </cfRule>
  </conditionalFormatting>
  <conditionalFormatting sqref="M64:M77">
    <cfRule type="containsText" dxfId="4560" priority="120" operator="containsText" text="Deferred">
      <formula>NOT(ISERROR(SEARCH("Deferred",M64)))</formula>
    </cfRule>
    <cfRule type="containsText" dxfId="4559" priority="121" operator="containsText" text="Deleted">
      <formula>NOT(ISERROR(SEARCH("Deleted",M64)))</formula>
    </cfRule>
    <cfRule type="containsText" dxfId="4558" priority="122" operator="containsText" text="In Danger of Falling Behind Target">
      <formula>NOT(ISERROR(SEARCH("In Danger of Falling Behind Target",M64)))</formula>
    </cfRule>
    <cfRule type="containsText" dxfId="4557" priority="123" operator="containsText" text="Not yet due">
      <formula>NOT(ISERROR(SEARCH("Not yet due",M64)))</formula>
    </cfRule>
  </conditionalFormatting>
  <conditionalFormatting sqref="M79:M128">
    <cfRule type="containsText" dxfId="4556" priority="117" operator="containsText" text="Fully Achieved">
      <formula>NOT(ISERROR(SEARCH("Fully Achieved",M79)))</formula>
    </cfRule>
    <cfRule type="containsText" dxfId="4555" priority="118" operator="containsText" text="Fully Achieved">
      <formula>NOT(ISERROR(SEARCH("Fully Achieved",M79)))</formula>
    </cfRule>
  </conditionalFormatting>
  <conditionalFormatting sqref="M79:M128">
    <cfRule type="containsText" dxfId="4554" priority="110" operator="containsText" text="Update not Provided">
      <formula>NOT(ISERROR(SEARCH("Update not Provided",M79)))</formula>
    </cfRule>
    <cfRule type="containsText" dxfId="4553" priority="111" operator="containsText" text="Not yet due">
      <formula>NOT(ISERROR(SEARCH("Not yet due",M79)))</formula>
    </cfRule>
    <cfRule type="containsText" dxfId="4552" priority="112" operator="containsText" text="Completed Behind Schedule">
      <formula>NOT(ISERROR(SEARCH("Completed Behind Schedule",M79)))</formula>
    </cfRule>
    <cfRule type="containsText" dxfId="4551" priority="113" operator="containsText" text="Off Target">
      <formula>NOT(ISERROR(SEARCH("Off Target",M79)))</formula>
    </cfRule>
    <cfRule type="containsText" dxfId="4550" priority="114" operator="containsText" text="In Danger of Falling Behind Target">
      <formula>NOT(ISERROR(SEARCH("In Danger of Falling Behind Target",M79)))</formula>
    </cfRule>
    <cfRule type="containsText" dxfId="4549" priority="115" operator="containsText" text="On Track to be Achieved">
      <formula>NOT(ISERROR(SEARCH("On Track to be Achieved",M79)))</formula>
    </cfRule>
    <cfRule type="containsText" dxfId="4548" priority="116" operator="containsText" text="Fully Achieved">
      <formula>NOT(ISERROR(SEARCH("Fully Achieved",M79)))</formula>
    </cfRule>
  </conditionalFormatting>
  <conditionalFormatting sqref="M79:M128">
    <cfRule type="containsText" dxfId="4547" priority="103" operator="containsText" text="Update not Provided">
      <formula>NOT(ISERROR(SEARCH("Update not Provided",M79)))</formula>
    </cfRule>
    <cfRule type="containsText" dxfId="4546" priority="105" operator="containsText" text="Completed Behind Schedule">
      <formula>NOT(ISERROR(SEARCH("Completed Behind Schedule",M79)))</formula>
    </cfRule>
    <cfRule type="containsText" dxfId="4545" priority="106" operator="containsText" text="Off Target">
      <formula>NOT(ISERROR(SEARCH("Off Target",M79)))</formula>
    </cfRule>
    <cfRule type="containsText" dxfId="4544" priority="107" operator="containsText" text="In Danger of Falling Behind Target">
      <formula>NOT(ISERROR(SEARCH("In Danger of Falling Behind Target",M79)))</formula>
    </cfRule>
    <cfRule type="containsText" dxfId="4543" priority="108" operator="containsText" text="On Track to be Achieved">
      <formula>NOT(ISERROR(SEARCH("On Track to be Achieved",M79)))</formula>
    </cfRule>
    <cfRule type="containsText" dxfId="4542" priority="109" operator="containsText" text="Fully Achieved">
      <formula>NOT(ISERROR(SEARCH("Fully Achieved",M79)))</formula>
    </cfRule>
  </conditionalFormatting>
  <conditionalFormatting sqref="M79:M128">
    <cfRule type="containsText" dxfId="4541" priority="88" operator="containsText" text="Not Yet Due">
      <formula>NOT(ISERROR(SEARCH("Not Yet Due",M79)))</formula>
    </cfRule>
    <cfRule type="containsText" dxfId="4540" priority="93" operator="containsText" text="Deferred">
      <formula>NOT(ISERROR(SEARCH("Deferred",M79)))</formula>
    </cfRule>
    <cfRule type="containsText" dxfId="4539" priority="94" operator="containsText" text="Deleted">
      <formula>NOT(ISERROR(SEARCH("Deleted",M79)))</formula>
    </cfRule>
    <cfRule type="containsText" dxfId="4538" priority="99" operator="containsText" text="In Danger of Falling Behind Target">
      <formula>NOT(ISERROR(SEARCH("In Danger of Falling Behind Target",M79)))</formula>
    </cfRule>
    <cfRule type="containsText" dxfId="4537" priority="104" operator="containsText" text="Not yet due">
      <formula>NOT(ISERROR(SEARCH("Not yet due",M79)))</formula>
    </cfRule>
  </conditionalFormatting>
  <conditionalFormatting sqref="M79:M128">
    <cfRule type="containsText" dxfId="4536" priority="102" operator="containsText" text="Not yet due">
      <formula>NOT(ISERROR(SEARCH("Not yet due",M79)))</formula>
    </cfRule>
  </conditionalFormatting>
  <conditionalFormatting sqref="M79:M128">
    <cfRule type="containsText" dxfId="4535" priority="95" operator="containsText" text="Update not Provided">
      <formula>NOT(ISERROR(SEARCH("Update not Provided",M79)))</formula>
    </cfRule>
    <cfRule type="containsText" dxfId="4534" priority="96" operator="containsText" text="Not yet due">
      <formula>NOT(ISERROR(SEARCH("Not yet due",M79)))</formula>
    </cfRule>
    <cfRule type="containsText" dxfId="4533" priority="97" operator="containsText" text="Completed Behind Schedule">
      <formula>NOT(ISERROR(SEARCH("Completed Behind Schedule",M79)))</formula>
    </cfRule>
    <cfRule type="containsText" dxfId="4532" priority="98" operator="containsText" text="Off Target">
      <formula>NOT(ISERROR(SEARCH("Off Target",M79)))</formula>
    </cfRule>
    <cfRule type="containsText" dxfId="4531" priority="100" operator="containsText" text="On Track to be Achieved">
      <formula>NOT(ISERROR(SEARCH("On Track to be Achieved",M79)))</formula>
    </cfRule>
    <cfRule type="containsText" dxfId="4530" priority="101" operator="containsText" text="Fully Achieved">
      <formula>NOT(ISERROR(SEARCH("Fully Achieved",M79)))</formula>
    </cfRule>
  </conditionalFormatting>
  <conditionalFormatting sqref="M79:M128">
    <cfRule type="containsText" dxfId="4529" priority="89" operator="containsText" text="Deferred">
      <formula>NOT(ISERROR(SEARCH("Deferred",M79)))</formula>
    </cfRule>
    <cfRule type="containsText" dxfId="4528" priority="90" operator="containsText" text="Deleted">
      <formula>NOT(ISERROR(SEARCH("Deleted",M79)))</formula>
    </cfRule>
    <cfRule type="containsText" dxfId="4527" priority="91" operator="containsText" text="In Danger of Falling Behind Target">
      <formula>NOT(ISERROR(SEARCH("In Danger of Falling Behind Target",M79)))</formula>
    </cfRule>
    <cfRule type="containsText" dxfId="4526" priority="92" operator="containsText" text="Not yet due">
      <formula>NOT(ISERROR(SEARCH("Not yet due",M79)))</formula>
    </cfRule>
  </conditionalFormatting>
  <conditionalFormatting sqref="R5:R62">
    <cfRule type="containsText" dxfId="4525" priority="86" operator="containsText" text="Fully Achieved">
      <formula>NOT(ISERROR(SEARCH("Fully Achieved",R5)))</formula>
    </cfRule>
    <cfRule type="containsText" dxfId="4524" priority="87" operator="containsText" text="Fully Achieved">
      <formula>NOT(ISERROR(SEARCH("Fully Achieved",R5)))</formula>
    </cfRule>
  </conditionalFormatting>
  <conditionalFormatting sqref="R5:R62">
    <cfRule type="containsText" dxfId="4523" priority="79" operator="containsText" text="Update not Provided">
      <formula>NOT(ISERROR(SEARCH("Update not Provided",R5)))</formula>
    </cfRule>
    <cfRule type="containsText" dxfId="4522" priority="80" operator="containsText" text="Not yet due">
      <formula>NOT(ISERROR(SEARCH("Not yet due",R5)))</formula>
    </cfRule>
    <cfRule type="containsText" dxfId="4521" priority="81" operator="containsText" text="Completed Behind Schedule">
      <formula>NOT(ISERROR(SEARCH("Completed Behind Schedule",R5)))</formula>
    </cfRule>
    <cfRule type="containsText" dxfId="4520" priority="82" operator="containsText" text="Off Target">
      <formula>NOT(ISERROR(SEARCH("Off Target",R5)))</formula>
    </cfRule>
    <cfRule type="containsText" dxfId="4519" priority="83" operator="containsText" text="In Danger of Falling Behind Target">
      <formula>NOT(ISERROR(SEARCH("In Danger of Falling Behind Target",R5)))</formula>
    </cfRule>
    <cfRule type="containsText" dxfId="4518" priority="84" operator="containsText" text="On Track to be Achieved">
      <formula>NOT(ISERROR(SEARCH("On Track to be Achieved",R5)))</formula>
    </cfRule>
    <cfRule type="containsText" dxfId="4517" priority="85" operator="containsText" text="Fully Achieved">
      <formula>NOT(ISERROR(SEARCH("Fully Achieved",R5)))</formula>
    </cfRule>
  </conditionalFormatting>
  <conditionalFormatting sqref="R5:R62">
    <cfRule type="containsText" dxfId="4516" priority="63" operator="containsText" text="Not Yet Due">
      <formula>NOT(ISERROR(SEARCH("Not Yet Due",R5)))</formula>
    </cfRule>
    <cfRule type="containsText" dxfId="4515" priority="68" operator="containsText" text="Deferred">
      <formula>NOT(ISERROR(SEARCH("Deferred",R5)))</formula>
    </cfRule>
    <cfRule type="containsText" dxfId="4514" priority="69" operator="containsText" text="Deleted">
      <formula>NOT(ISERROR(SEARCH("Deleted",R5)))</formula>
    </cfRule>
    <cfRule type="containsText" dxfId="4513" priority="74" operator="containsText" text="In Danger of Falling Behind Target">
      <formula>NOT(ISERROR(SEARCH("In Danger of Falling Behind Target",R5)))</formula>
    </cfRule>
    <cfRule type="containsText" dxfId="4512" priority="78" operator="containsText" text="Not yet due">
      <formula>NOT(ISERROR(SEARCH("Not yet due",R5)))</formula>
    </cfRule>
  </conditionalFormatting>
  <conditionalFormatting sqref="R5:R62">
    <cfRule type="containsText" dxfId="4511" priority="77" operator="containsText" text="Not yet due">
      <formula>NOT(ISERROR(SEARCH("Not yet due",R5)))</formula>
    </cfRule>
  </conditionalFormatting>
  <conditionalFormatting sqref="R5:R62">
    <cfRule type="containsText" dxfId="4510" priority="70" operator="containsText" text="Update not Provided">
      <formula>NOT(ISERROR(SEARCH("Update not Provided",R5)))</formula>
    </cfRule>
    <cfRule type="containsText" dxfId="4509" priority="71" operator="containsText" text="Not yet due">
      <formula>NOT(ISERROR(SEARCH("Not yet due",R5)))</formula>
    </cfRule>
    <cfRule type="containsText" dxfId="4508" priority="72" operator="containsText" text="Completed Behind Schedule">
      <formula>NOT(ISERROR(SEARCH("Completed Behind Schedule",R5)))</formula>
    </cfRule>
    <cfRule type="containsText" dxfId="4507" priority="73" operator="containsText" text="Off Target">
      <formula>NOT(ISERROR(SEARCH("Off Target",R5)))</formula>
    </cfRule>
    <cfRule type="containsText" dxfId="4506" priority="75" operator="containsText" text="On Track to be Achieved">
      <formula>NOT(ISERROR(SEARCH("On Track to be Achieved",R5)))</formula>
    </cfRule>
    <cfRule type="containsText" dxfId="4505" priority="76" operator="containsText" text="Fully Achieved">
      <formula>NOT(ISERROR(SEARCH("Fully Achieved",R5)))</formula>
    </cfRule>
  </conditionalFormatting>
  <conditionalFormatting sqref="R5:R62">
    <cfRule type="containsText" dxfId="4504" priority="64" operator="containsText" text="Deferred">
      <formula>NOT(ISERROR(SEARCH("Deferred",R5)))</formula>
    </cfRule>
    <cfRule type="containsText" dxfId="4503" priority="65" operator="containsText" text="Deleted">
      <formula>NOT(ISERROR(SEARCH("Deleted",R5)))</formula>
    </cfRule>
    <cfRule type="containsText" dxfId="4502" priority="66" operator="containsText" text="In Danger of Falling Behind Target">
      <formula>NOT(ISERROR(SEARCH("In Danger of Falling Behind Target",R5)))</formula>
    </cfRule>
    <cfRule type="containsText" dxfId="4501" priority="67" operator="containsText" text="Not yet due">
      <formula>NOT(ISERROR(SEARCH("Not yet due",R5)))</formula>
    </cfRule>
  </conditionalFormatting>
  <conditionalFormatting sqref="R64:R77">
    <cfRule type="containsText" dxfId="4500" priority="61" operator="containsText" text="Fully Achieved">
      <formula>NOT(ISERROR(SEARCH("Fully Achieved",R64)))</formula>
    </cfRule>
    <cfRule type="containsText" dxfId="4499" priority="62" operator="containsText" text="Fully Achieved">
      <formula>NOT(ISERROR(SEARCH("Fully Achieved",R64)))</formula>
    </cfRule>
  </conditionalFormatting>
  <conditionalFormatting sqref="R64:R77">
    <cfRule type="containsText" dxfId="4498" priority="54" operator="containsText" text="Update not Provided">
      <formula>NOT(ISERROR(SEARCH("Update not Provided",R64)))</formula>
    </cfRule>
    <cfRule type="containsText" dxfId="4497" priority="55" operator="containsText" text="Not yet due">
      <formula>NOT(ISERROR(SEARCH("Not yet due",R64)))</formula>
    </cfRule>
    <cfRule type="containsText" dxfId="4496" priority="56" operator="containsText" text="Completed Behind Schedule">
      <formula>NOT(ISERROR(SEARCH("Completed Behind Schedule",R64)))</formula>
    </cfRule>
    <cfRule type="containsText" dxfId="4495" priority="57" operator="containsText" text="Off Target">
      <formula>NOT(ISERROR(SEARCH("Off Target",R64)))</formula>
    </cfRule>
    <cfRule type="containsText" dxfId="4494" priority="58" operator="containsText" text="In Danger of Falling Behind Target">
      <formula>NOT(ISERROR(SEARCH("In Danger of Falling Behind Target",R64)))</formula>
    </cfRule>
    <cfRule type="containsText" dxfId="4493" priority="59" operator="containsText" text="On Track to be Achieved">
      <formula>NOT(ISERROR(SEARCH("On Track to be Achieved",R64)))</formula>
    </cfRule>
    <cfRule type="containsText" dxfId="4492" priority="60" operator="containsText" text="Fully Achieved">
      <formula>NOT(ISERROR(SEARCH("Fully Achieved",R64)))</formula>
    </cfRule>
  </conditionalFormatting>
  <conditionalFormatting sqref="R64:R77">
    <cfRule type="containsText" dxfId="4491" priority="47" operator="containsText" text="Update not Provided">
      <formula>NOT(ISERROR(SEARCH("Update not Provided",R64)))</formula>
    </cfRule>
    <cfRule type="containsText" dxfId="4490" priority="49" operator="containsText" text="Completed Behind Schedule">
      <formula>NOT(ISERROR(SEARCH("Completed Behind Schedule",R64)))</formula>
    </cfRule>
    <cfRule type="containsText" dxfId="4489" priority="50" operator="containsText" text="Off Target">
      <formula>NOT(ISERROR(SEARCH("Off Target",R64)))</formula>
    </cfRule>
    <cfRule type="containsText" dxfId="4488" priority="51" operator="containsText" text="In Danger of Falling Behind Target">
      <formula>NOT(ISERROR(SEARCH("In Danger of Falling Behind Target",R64)))</formula>
    </cfRule>
    <cfRule type="containsText" dxfId="4487" priority="52" operator="containsText" text="On Track to be Achieved">
      <formula>NOT(ISERROR(SEARCH("On Track to be Achieved",R64)))</formula>
    </cfRule>
    <cfRule type="containsText" dxfId="4486" priority="53" operator="containsText" text="Fully Achieved">
      <formula>NOT(ISERROR(SEARCH("Fully Achieved",R64)))</formula>
    </cfRule>
  </conditionalFormatting>
  <conditionalFormatting sqref="R64:R77">
    <cfRule type="containsText" dxfId="4485" priority="32" operator="containsText" text="Not Yet Due">
      <formula>NOT(ISERROR(SEARCH("Not Yet Due",R64)))</formula>
    </cfRule>
    <cfRule type="containsText" dxfId="4484" priority="37" operator="containsText" text="Deferred">
      <formula>NOT(ISERROR(SEARCH("Deferred",R64)))</formula>
    </cfRule>
    <cfRule type="containsText" dxfId="4483" priority="38" operator="containsText" text="Deleted">
      <formula>NOT(ISERROR(SEARCH("Deleted",R64)))</formula>
    </cfRule>
    <cfRule type="containsText" dxfId="4482" priority="43" operator="containsText" text="In Danger of Falling Behind Target">
      <formula>NOT(ISERROR(SEARCH("In Danger of Falling Behind Target",R64)))</formula>
    </cfRule>
    <cfRule type="containsText" dxfId="4481" priority="48" operator="containsText" text="Not yet due">
      <formula>NOT(ISERROR(SEARCH("Not yet due",R64)))</formula>
    </cfRule>
  </conditionalFormatting>
  <conditionalFormatting sqref="R64:R77">
    <cfRule type="containsText" dxfId="4480" priority="46" operator="containsText" text="Not yet due">
      <formula>NOT(ISERROR(SEARCH("Not yet due",R64)))</formula>
    </cfRule>
  </conditionalFormatting>
  <conditionalFormatting sqref="R64:R77">
    <cfRule type="containsText" dxfId="4479" priority="39" operator="containsText" text="Update not Provided">
      <formula>NOT(ISERROR(SEARCH("Update not Provided",R64)))</formula>
    </cfRule>
    <cfRule type="containsText" dxfId="4478" priority="40" operator="containsText" text="Not yet due">
      <formula>NOT(ISERROR(SEARCH("Not yet due",R64)))</formula>
    </cfRule>
    <cfRule type="containsText" dxfId="4477" priority="41" operator="containsText" text="Completed Behind Schedule">
      <formula>NOT(ISERROR(SEARCH("Completed Behind Schedule",R64)))</formula>
    </cfRule>
    <cfRule type="containsText" dxfId="4476" priority="42" operator="containsText" text="Off Target">
      <formula>NOT(ISERROR(SEARCH("Off Target",R64)))</formula>
    </cfRule>
    <cfRule type="containsText" dxfId="4475" priority="44" operator="containsText" text="On Track to be Achieved">
      <formula>NOT(ISERROR(SEARCH("On Track to be Achieved",R64)))</formula>
    </cfRule>
    <cfRule type="containsText" dxfId="4474" priority="45" operator="containsText" text="Fully Achieved">
      <formula>NOT(ISERROR(SEARCH("Fully Achieved",R64)))</formula>
    </cfRule>
  </conditionalFormatting>
  <conditionalFormatting sqref="R64:R77">
    <cfRule type="containsText" dxfId="4473" priority="33" operator="containsText" text="Deferred">
      <formula>NOT(ISERROR(SEARCH("Deferred",R64)))</formula>
    </cfRule>
    <cfRule type="containsText" dxfId="4472" priority="34" operator="containsText" text="Deleted">
      <formula>NOT(ISERROR(SEARCH("Deleted",R64)))</formula>
    </cfRule>
    <cfRule type="containsText" dxfId="4471" priority="35" operator="containsText" text="In Danger of Falling Behind Target">
      <formula>NOT(ISERROR(SEARCH("In Danger of Falling Behind Target",R64)))</formula>
    </cfRule>
    <cfRule type="containsText" dxfId="4470" priority="36" operator="containsText" text="Not yet due">
      <formula>NOT(ISERROR(SEARCH("Not yet due",R64)))</formula>
    </cfRule>
  </conditionalFormatting>
  <conditionalFormatting sqref="R79:R128">
    <cfRule type="containsText" dxfId="4469" priority="30" operator="containsText" text="Fully Achieved">
      <formula>NOT(ISERROR(SEARCH("Fully Achieved",R79)))</formula>
    </cfRule>
    <cfRule type="containsText" dxfId="4468" priority="31" operator="containsText" text="Fully Achieved">
      <formula>NOT(ISERROR(SEARCH("Fully Achieved",R79)))</formula>
    </cfRule>
  </conditionalFormatting>
  <conditionalFormatting sqref="R79:R128">
    <cfRule type="containsText" dxfId="4467" priority="23" operator="containsText" text="Update not Provided">
      <formula>NOT(ISERROR(SEARCH("Update not Provided",R79)))</formula>
    </cfRule>
    <cfRule type="containsText" dxfId="4466" priority="24" operator="containsText" text="Not yet due">
      <formula>NOT(ISERROR(SEARCH("Not yet due",R79)))</formula>
    </cfRule>
    <cfRule type="containsText" dxfId="4465" priority="25" operator="containsText" text="Completed Behind Schedule">
      <formula>NOT(ISERROR(SEARCH("Completed Behind Schedule",R79)))</formula>
    </cfRule>
    <cfRule type="containsText" dxfId="4464" priority="26" operator="containsText" text="Off Target">
      <formula>NOT(ISERROR(SEARCH("Off Target",R79)))</formula>
    </cfRule>
    <cfRule type="containsText" dxfId="4463" priority="27" operator="containsText" text="In Danger of Falling Behind Target">
      <formula>NOT(ISERROR(SEARCH("In Danger of Falling Behind Target",R79)))</formula>
    </cfRule>
    <cfRule type="containsText" dxfId="4462" priority="28" operator="containsText" text="On Track to be Achieved">
      <formula>NOT(ISERROR(SEARCH("On Track to be Achieved",R79)))</formula>
    </cfRule>
    <cfRule type="containsText" dxfId="4461" priority="29" operator="containsText" text="Fully Achieved">
      <formula>NOT(ISERROR(SEARCH("Fully Achieved",R79)))</formula>
    </cfRule>
  </conditionalFormatting>
  <conditionalFormatting sqref="R79:R128">
    <cfRule type="containsText" dxfId="4460" priority="16" operator="containsText" text="Update not Provided">
      <formula>NOT(ISERROR(SEARCH("Update not Provided",R79)))</formula>
    </cfRule>
    <cfRule type="containsText" dxfId="4459" priority="18" operator="containsText" text="Completed Behind Schedule">
      <formula>NOT(ISERROR(SEARCH("Completed Behind Schedule",R79)))</formula>
    </cfRule>
    <cfRule type="containsText" dxfId="4458" priority="19" operator="containsText" text="Off Target">
      <formula>NOT(ISERROR(SEARCH("Off Target",R79)))</formula>
    </cfRule>
    <cfRule type="containsText" dxfId="4457" priority="20" operator="containsText" text="In Danger of Falling Behind Target">
      <formula>NOT(ISERROR(SEARCH("In Danger of Falling Behind Target",R79)))</formula>
    </cfRule>
    <cfRule type="containsText" dxfId="4456" priority="21" operator="containsText" text="On Track to be Achieved">
      <formula>NOT(ISERROR(SEARCH("On Track to be Achieved",R79)))</formula>
    </cfRule>
    <cfRule type="containsText" dxfId="4455" priority="22" operator="containsText" text="Fully Achieved">
      <formula>NOT(ISERROR(SEARCH("Fully Achieved",R79)))</formula>
    </cfRule>
  </conditionalFormatting>
  <conditionalFormatting sqref="R79:R128">
    <cfRule type="containsText" dxfId="4454" priority="1" operator="containsText" text="Not Yet Due">
      <formula>NOT(ISERROR(SEARCH("Not Yet Due",R79)))</formula>
    </cfRule>
    <cfRule type="containsText" dxfId="4453" priority="6" operator="containsText" text="Deferred">
      <formula>NOT(ISERROR(SEARCH("Deferred",R79)))</formula>
    </cfRule>
    <cfRule type="containsText" dxfId="4452" priority="7" operator="containsText" text="Deleted">
      <formula>NOT(ISERROR(SEARCH("Deleted",R79)))</formula>
    </cfRule>
    <cfRule type="containsText" dxfId="4451" priority="12" operator="containsText" text="In Danger of Falling Behind Target">
      <formula>NOT(ISERROR(SEARCH("In Danger of Falling Behind Target",R79)))</formula>
    </cfRule>
    <cfRule type="containsText" dxfId="4450" priority="17" operator="containsText" text="Not yet due">
      <formula>NOT(ISERROR(SEARCH("Not yet due",R79)))</formula>
    </cfRule>
  </conditionalFormatting>
  <conditionalFormatting sqref="R79:R128">
    <cfRule type="containsText" dxfId="4449" priority="15" operator="containsText" text="Not yet due">
      <formula>NOT(ISERROR(SEARCH("Not yet due",R79)))</formula>
    </cfRule>
  </conditionalFormatting>
  <conditionalFormatting sqref="R79:R128">
    <cfRule type="containsText" dxfId="4448" priority="8" operator="containsText" text="Update not Provided">
      <formula>NOT(ISERROR(SEARCH("Update not Provided",R79)))</formula>
    </cfRule>
    <cfRule type="containsText" dxfId="4447" priority="9" operator="containsText" text="Not yet due">
      <formula>NOT(ISERROR(SEARCH("Not yet due",R79)))</formula>
    </cfRule>
    <cfRule type="containsText" dxfId="4446" priority="10" operator="containsText" text="Completed Behind Schedule">
      <formula>NOT(ISERROR(SEARCH("Completed Behind Schedule",R79)))</formula>
    </cfRule>
    <cfRule type="containsText" dxfId="4445" priority="11" operator="containsText" text="Off Target">
      <formula>NOT(ISERROR(SEARCH("Off Target",R79)))</formula>
    </cfRule>
    <cfRule type="containsText" dxfId="4444" priority="13" operator="containsText" text="On Track to be Achieved">
      <formula>NOT(ISERROR(SEARCH("On Track to be Achieved",R79)))</formula>
    </cfRule>
    <cfRule type="containsText" dxfId="4443" priority="14" operator="containsText" text="Fully Achieved">
      <formula>NOT(ISERROR(SEARCH("Fully Achieved",R79)))</formula>
    </cfRule>
  </conditionalFormatting>
  <conditionalFormatting sqref="R79:R128">
    <cfRule type="containsText" dxfId="4442" priority="2" operator="containsText" text="Deferred">
      <formula>NOT(ISERROR(SEARCH("Deferred",R79)))</formula>
    </cfRule>
    <cfRule type="containsText" dxfId="4441" priority="3" operator="containsText" text="Deleted">
      <formula>NOT(ISERROR(SEARCH("Deleted",R79)))</formula>
    </cfRule>
    <cfRule type="containsText" dxfId="4440" priority="4" operator="containsText" text="In Danger of Falling Behind Target">
      <formula>NOT(ISERROR(SEARCH("In Danger of Falling Behind Target",R79)))</formula>
    </cfRule>
    <cfRule type="containsText" dxfId="4439" priority="5" operator="containsText" text="Not yet due">
      <formula>NOT(ISERROR(SEARCH("Not yet due",R79)))</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R4:R62 R79:R128 M4:M62 M79:M128 M64:M77 R64:R77 H4:H128">
      <formula1>$A$179:$A$186</formula1>
    </dataValidation>
    <dataValidation type="list" allowBlank="1" showInputMessage="1" showErrorMessage="1" sqref="V4:V128">
      <formula1>$A$161:$A$170</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3" activePane="bottomLeft" state="frozen"/>
      <selection pane="bottomLeft" activeCell="I5" sqref="I5"/>
    </sheetView>
  </sheetViews>
  <sheetFormatPr defaultColWidth="9.140625" defaultRowHeight="15"/>
  <cols>
    <col min="1" max="1" width="12.85546875" style="35" customWidth="1"/>
    <col min="2" max="2" width="43.5703125" style="35" customWidth="1"/>
    <col min="3" max="3" width="28.42578125" style="45" customWidth="1"/>
    <col min="4" max="10" width="26.140625" style="35"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26" customFormat="1" ht="24" customHeight="1" thickBot="1">
      <c r="A1" s="225" t="s">
        <v>62</v>
      </c>
      <c r="C1" s="227"/>
    </row>
    <row r="2" spans="1:50" s="197" customFormat="1" ht="61.5" thickTop="1">
      <c r="A2" s="203" t="s">
        <v>2</v>
      </c>
      <c r="B2" s="198" t="s">
        <v>0</v>
      </c>
      <c r="C2" s="198" t="s">
        <v>433</v>
      </c>
      <c r="D2" s="199" t="s">
        <v>6</v>
      </c>
      <c r="E2" s="199" t="s">
        <v>9</v>
      </c>
      <c r="F2" s="199" t="s">
        <v>7</v>
      </c>
      <c r="G2" s="199" t="s">
        <v>10</v>
      </c>
      <c r="H2" s="199" t="s">
        <v>8</v>
      </c>
      <c r="I2" s="199" t="s">
        <v>11</v>
      </c>
      <c r="J2" s="199" t="s">
        <v>12</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row>
    <row r="3" spans="1:50" s="55" customFormat="1" ht="25.5" customHeight="1">
      <c r="A3" s="191" t="s">
        <v>209</v>
      </c>
      <c r="B3" s="204"/>
      <c r="C3" s="193"/>
      <c r="D3" s="192"/>
      <c r="E3" s="192"/>
      <c r="F3" s="162"/>
      <c r="G3" s="147"/>
      <c r="H3" s="147"/>
      <c r="I3" s="147"/>
      <c r="J3" s="147"/>
      <c r="K3" s="141"/>
      <c r="L3" s="141"/>
      <c r="M3" s="141"/>
      <c r="N3" s="141"/>
      <c r="O3" s="142"/>
      <c r="P3" s="141"/>
      <c r="Q3" s="141"/>
      <c r="R3" s="141"/>
      <c r="S3" s="141"/>
      <c r="T3" s="141"/>
      <c r="U3" s="141"/>
      <c r="V3" s="141"/>
      <c r="W3" s="141"/>
      <c r="X3" s="141"/>
      <c r="Y3" s="141"/>
      <c r="Z3" s="141"/>
      <c r="AA3" s="141"/>
      <c r="AB3" s="143"/>
      <c r="AC3" s="144"/>
      <c r="AD3" s="145"/>
      <c r="AE3" s="145"/>
      <c r="AF3" s="145"/>
      <c r="AG3" s="146"/>
      <c r="AH3" s="146"/>
      <c r="AI3" s="146"/>
      <c r="AJ3" s="146"/>
      <c r="AK3" s="146"/>
      <c r="AL3" s="146"/>
      <c r="AM3" s="146"/>
      <c r="AN3" s="146"/>
      <c r="AO3" s="146"/>
      <c r="AP3" s="146"/>
      <c r="AQ3" s="146"/>
      <c r="AR3" s="146"/>
      <c r="AS3" s="146"/>
      <c r="AT3" s="146"/>
      <c r="AU3" s="146"/>
      <c r="AV3" s="146"/>
      <c r="AW3" s="146"/>
      <c r="AX3" s="146"/>
    </row>
    <row r="4" spans="1:50" ht="99.75" customHeight="1" thickBot="1">
      <c r="A4" s="187" t="str">
        <f>'1. ALL DATA'!A5</f>
        <v>VFM01</v>
      </c>
      <c r="B4" s="189" t="str">
        <f>'1. ALL DATA'!C5</f>
        <v>Set Budget for 2019/20</v>
      </c>
      <c r="C4" s="337" t="str">
        <f>'1. ALL DATA'!D5</f>
        <v>Set Budget for Council Approval
(February 2019)</v>
      </c>
      <c r="D4" s="190" t="str">
        <f>'1. ALL DATA'!H5</f>
        <v>Not yet due</v>
      </c>
      <c r="E4" s="202"/>
      <c r="F4" s="190" t="str">
        <f>'1. ALL DATA'!M5</f>
        <v>Update not Provided</v>
      </c>
      <c r="G4" s="202"/>
      <c r="H4" s="137" t="str">
        <f>'1. ALL DATA'!R5</f>
        <v>Update not Provided</v>
      </c>
      <c r="I4" s="202"/>
      <c r="J4" s="137" t="str">
        <f>'1. ALL DATA'!V5</f>
        <v>Update not provided</v>
      </c>
      <c r="O4" s="41" t="s">
        <v>79</v>
      </c>
    </row>
    <row r="5" spans="1:50" ht="99.75" customHeight="1" thickTop="1" thickBot="1">
      <c r="A5" s="187" t="str">
        <f>'1. ALL DATA'!A6</f>
        <v>VFM02</v>
      </c>
      <c r="B5" s="189" t="str">
        <f>'1. ALL DATA'!C6</f>
        <v>Statement of Accounts</v>
      </c>
      <c r="C5" s="337" t="str">
        <f>'1. ALL DATA'!D6</f>
        <v>Submit Statement of Accounts by New Statutory Deadline 
(July 2018)</v>
      </c>
      <c r="D5" s="190" t="str">
        <f>'1. ALL DATA'!H6</f>
        <v>On Track to be Achieved</v>
      </c>
      <c r="E5" s="202"/>
      <c r="F5" s="190" t="str">
        <f>'1. ALL DATA'!M6</f>
        <v>Update not Provided</v>
      </c>
      <c r="G5" s="202"/>
      <c r="H5" s="137" t="str">
        <f>'1. ALL DATA'!R6</f>
        <v>Update not Provided</v>
      </c>
      <c r="I5" s="202"/>
      <c r="J5" s="137" t="str">
        <f>'1. ALL DATA'!V6</f>
        <v>Update not provided</v>
      </c>
      <c r="O5" s="41" t="s">
        <v>80</v>
      </c>
      <c r="Y5" s="202" t="s">
        <v>227</v>
      </c>
    </row>
    <row r="6" spans="1:50" ht="99.75" customHeight="1" thickTop="1" thickBot="1">
      <c r="A6" s="187" t="str">
        <f>'1. ALL DATA'!A7</f>
        <v>VFM03</v>
      </c>
      <c r="B6" s="189" t="str">
        <f>'1. ALL DATA'!C7</f>
        <v>Responding to Significant Local Government Finance Changes and Assessing the Impact on the Council’s Financial Position</v>
      </c>
      <c r="C6" s="337" t="str">
        <f>'1. ALL DATA'!D7</f>
        <v>Activities Throughout the Year Reported in Line with the Timed Responses 
(March 2019)</v>
      </c>
      <c r="D6" s="190" t="str">
        <f>'1. ALL DATA'!H7</f>
        <v>On Track to be Achieved</v>
      </c>
      <c r="E6" s="202"/>
      <c r="F6" s="190" t="str">
        <f>'1. ALL DATA'!M7</f>
        <v>Update not Provided</v>
      </c>
      <c r="G6" s="202"/>
      <c r="H6" s="137" t="str">
        <f>'1. ALL DATA'!R7</f>
        <v>Update not Provided</v>
      </c>
      <c r="I6" s="202"/>
      <c r="J6" s="137" t="str">
        <f>'1. ALL DATA'!V7</f>
        <v>Update not provided</v>
      </c>
      <c r="O6" s="41" t="s">
        <v>81</v>
      </c>
      <c r="T6" s="200"/>
      <c r="Y6" s="343" t="s">
        <v>225</v>
      </c>
    </row>
    <row r="7" spans="1:50" ht="96" thickTop="1" thickBot="1">
      <c r="A7" s="187" t="str">
        <f>'1. ALL DATA'!A8</f>
        <v>VFM04</v>
      </c>
      <c r="B7" s="189" t="str">
        <f>'1. ALL DATA'!C8</f>
        <v xml:space="preserve">Improve Finance Awareness with Members  </v>
      </c>
      <c r="C7" s="337" t="str">
        <f>'1. ALL DATA'!D8</f>
        <v>At Least 2 Briefings Delivered to Elected Members During the Year 
(March 2019)</v>
      </c>
      <c r="D7" s="190" t="str">
        <f>'1. ALL DATA'!H8</f>
        <v>On Track to be Achieved</v>
      </c>
      <c r="E7" s="202"/>
      <c r="F7" s="190" t="str">
        <f>'1. ALL DATA'!M8</f>
        <v>Update not Provided</v>
      </c>
      <c r="G7" s="202"/>
      <c r="H7" s="137" t="str">
        <f>'1. ALL DATA'!R8</f>
        <v>Update not Provided</v>
      </c>
      <c r="I7" s="202"/>
      <c r="J7" s="137" t="str">
        <f>'1. ALL DATA'!V8</f>
        <v>Update not provided</v>
      </c>
      <c r="O7" s="42" t="s">
        <v>47</v>
      </c>
      <c r="T7" s="201" t="s">
        <v>225</v>
      </c>
    </row>
    <row r="8" spans="1:50" ht="99.75" customHeight="1" thickTop="1">
      <c r="A8" s="187" t="str">
        <f>'1. ALL DATA'!A9</f>
        <v>VFM05</v>
      </c>
      <c r="B8" s="189" t="str">
        <f>'1. ALL DATA'!C9</f>
        <v>Continuing to Improve the Value for Money of Council Services</v>
      </c>
      <c r="C8" s="337" t="str">
        <f>'1. ALL DATA'!D9</f>
        <v>Achieve Savings Targets as Stated in the Medium Term Financial Strategy 
(March 2019)</v>
      </c>
      <c r="D8" s="190" t="str">
        <f>'1. ALL DATA'!H9</f>
        <v>On Track to be Achieved</v>
      </c>
      <c r="E8" s="202"/>
      <c r="F8" s="190" t="str">
        <f>'1. ALL DATA'!M9</f>
        <v>Update not Provided</v>
      </c>
      <c r="G8" s="202"/>
      <c r="H8" s="137" t="str">
        <f>'1. ALL DATA'!R9</f>
        <v>Update not Provided</v>
      </c>
      <c r="I8" s="202"/>
      <c r="J8" s="137" t="str">
        <f>'1. ALL DATA'!V9</f>
        <v>Update not provided</v>
      </c>
      <c r="T8" s="201" t="s">
        <v>226</v>
      </c>
    </row>
    <row r="9" spans="1:50" ht="99.75" customHeight="1">
      <c r="A9" s="187" t="str">
        <f>'1. ALL DATA'!A10</f>
        <v>VFM06</v>
      </c>
      <c r="B9" s="189" t="str">
        <f>'1. ALL DATA'!C10</f>
        <v>Continuing to Improve the Value for Money of Council Services</v>
      </c>
      <c r="C9" s="337" t="str">
        <f>'1. ALL DATA'!D10</f>
        <v>Conduct Budget Consultation 
(September 2018)</v>
      </c>
      <c r="D9" s="190" t="str">
        <f>'1. ALL DATA'!H10</f>
        <v>On Track to be Achieved</v>
      </c>
      <c r="E9" s="202"/>
      <c r="F9" s="190" t="str">
        <f>'1. ALL DATA'!M10</f>
        <v>Update not Provided</v>
      </c>
      <c r="G9" s="202"/>
      <c r="H9" s="137" t="str">
        <f>'1. ALL DATA'!R10</f>
        <v>Update not Provided</v>
      </c>
      <c r="I9" s="202"/>
      <c r="J9" s="137" t="str">
        <f>'1. ALL DATA'!V10</f>
        <v>Update not provided</v>
      </c>
      <c r="T9" s="201" t="s">
        <v>227</v>
      </c>
    </row>
    <row r="10" spans="1:50" ht="99.75" customHeight="1">
      <c r="A10" s="187" t="str">
        <f>'1. ALL DATA'!A11</f>
        <v>VFM07</v>
      </c>
      <c r="B10" s="189" t="str">
        <f>'1. ALL DATA'!C11</f>
        <v>Continuing to Improve the Value for Money of Council Services</v>
      </c>
      <c r="C10" s="337" t="str">
        <f>'1. ALL DATA'!D11</f>
        <v>Review Payment of Fees for the Independent Remuneration Panel 
(March 2019)</v>
      </c>
      <c r="D10" s="190" t="str">
        <f>'1. ALL DATA'!H11</f>
        <v>Not yet due</v>
      </c>
      <c r="E10" s="202"/>
      <c r="F10" s="190" t="str">
        <f>'1. ALL DATA'!M11</f>
        <v>Update not Provided</v>
      </c>
      <c r="G10" s="202"/>
      <c r="H10" s="137" t="str">
        <f>'1. ALL DATA'!R11</f>
        <v>Update not Provided</v>
      </c>
      <c r="I10" s="202"/>
      <c r="J10" s="137" t="str">
        <f>'1. ALL DATA'!V11</f>
        <v>Update not provided</v>
      </c>
    </row>
    <row r="11" spans="1:50" ht="99.75" customHeight="1">
      <c r="A11" s="187" t="str">
        <f>'1. ALL DATA'!A12</f>
        <v>VFM08</v>
      </c>
      <c r="B11" s="189" t="str">
        <f>'1. ALL DATA'!C12</f>
        <v>Continuing to Improve the Value for Money of Council Services</v>
      </c>
      <c r="C11" s="337" t="str">
        <f>'1. ALL DATA'!D12</f>
        <v>90% Satisfaction with the Corporate Contribution to the Strategic Leisure Management Project 
(March 2019)</v>
      </c>
      <c r="D11" s="190" t="str">
        <f>'1. ALL DATA'!H12</f>
        <v>Not yet due</v>
      </c>
      <c r="E11" s="202"/>
      <c r="F11" s="190" t="str">
        <f>'1. ALL DATA'!M12</f>
        <v>Update not Provided</v>
      </c>
      <c r="G11" s="202"/>
      <c r="H11" s="137" t="str">
        <f>'1. ALL DATA'!R12</f>
        <v>Update not Provided</v>
      </c>
      <c r="I11" s="202"/>
      <c r="J11" s="137" t="str">
        <f>'1. ALL DATA'!V12</f>
        <v>Update not provided</v>
      </c>
    </row>
    <row r="12" spans="1:50" ht="99.75" customHeight="1">
      <c r="A12" s="187" t="str">
        <f>'1. ALL DATA'!A13</f>
        <v>VFM09</v>
      </c>
      <c r="B12" s="189" t="str">
        <f>'1. ALL DATA'!C13</f>
        <v>Continuing to Improve the Value for Money of Council Services</v>
      </c>
      <c r="C12" s="337" t="str">
        <f>'1. ALL DATA'!D13</f>
        <v>90% Satisfaction with the Corporate Contribution to the Accommodation Move Project 
(March 2019)</v>
      </c>
      <c r="D12" s="190" t="str">
        <f>'1. ALL DATA'!H13</f>
        <v>Not yet due</v>
      </c>
      <c r="E12" s="202"/>
      <c r="F12" s="190" t="str">
        <f>'1. ALL DATA'!M13</f>
        <v>Update not Provided</v>
      </c>
      <c r="G12" s="202"/>
      <c r="H12" s="137" t="str">
        <f>'1. ALL DATA'!R13</f>
        <v>Update not Provided</v>
      </c>
      <c r="I12" s="202"/>
      <c r="J12" s="137" t="str">
        <f>'1. ALL DATA'!V13</f>
        <v>Update not provided</v>
      </c>
    </row>
    <row r="13" spans="1:50" ht="99.75" customHeight="1">
      <c r="A13" s="187" t="str">
        <f>'1. ALL DATA'!A14</f>
        <v>VFM10</v>
      </c>
      <c r="B13" s="189" t="str">
        <f>'1. ALL DATA'!C14</f>
        <v>Providing a Secure Virtual Working Environment and Raising Awareness with Elected Members</v>
      </c>
      <c r="C13" s="337" t="str">
        <f>'1. ALL DATA'!D14</f>
        <v>Security Arrangements to Meet Requirements of PSN (or Replacement) / PCIDSS and Member Briefing Undertaken 
(March 2019)</v>
      </c>
      <c r="D13" s="190" t="str">
        <f>'1. ALL DATA'!H14</f>
        <v>On Track to be Achieved</v>
      </c>
      <c r="E13" s="202"/>
      <c r="F13" s="190" t="str">
        <f>'1. ALL DATA'!M14</f>
        <v>Update not Provided</v>
      </c>
      <c r="G13" s="202"/>
      <c r="H13" s="137" t="str">
        <f>'1. ALL DATA'!R14</f>
        <v>Update not Provided</v>
      </c>
      <c r="I13" s="201"/>
      <c r="J13" s="137" t="str">
        <f>'1. ALL DATA'!V14</f>
        <v>Update not provided</v>
      </c>
    </row>
    <row r="14" spans="1:50" ht="99.75" customHeight="1">
      <c r="A14" s="187" t="str">
        <f>'1. ALL DATA'!A15</f>
        <v>VFM11</v>
      </c>
      <c r="B14" s="189" t="str">
        <f>'1. ALL DATA'!C15</f>
        <v>Increasing Staffing Availability Through Reduced Sickness</v>
      </c>
      <c r="C14" s="337" t="str">
        <f>'1. ALL DATA'!D15</f>
        <v>Short Term Sickness Days Average: 2.95 days</v>
      </c>
      <c r="D14" s="190" t="str">
        <f>'1. ALL DATA'!H15</f>
        <v>On Track to be Achieved</v>
      </c>
      <c r="E14" s="202"/>
      <c r="F14" s="190" t="str">
        <f>'1. ALL DATA'!M15</f>
        <v>Update not Provided</v>
      </c>
      <c r="G14" s="202"/>
      <c r="H14" s="137" t="str">
        <f>'1. ALL DATA'!R15</f>
        <v>Update not Provided</v>
      </c>
      <c r="I14" s="202"/>
      <c r="J14" s="137" t="str">
        <f>'1. ALL DATA'!V15</f>
        <v>Update not provided</v>
      </c>
    </row>
    <row r="15" spans="1:50" ht="99.75" customHeight="1">
      <c r="A15" s="187" t="str">
        <f>'1. ALL DATA'!A16</f>
        <v>VFM12</v>
      </c>
      <c r="B15" s="189" t="str">
        <f>'1. ALL DATA'!C16</f>
        <v>Continuing to Meet Public Sector Equality Duties</v>
      </c>
      <c r="C15" s="337" t="str">
        <f>'1. ALL DATA'!D16</f>
        <v>Review of Single Equality Scheme Complete
(July 2018)</v>
      </c>
      <c r="D15" s="190" t="str">
        <f>'1. ALL DATA'!H16</f>
        <v>On Track to be Achieved</v>
      </c>
      <c r="E15" s="202"/>
      <c r="F15" s="190" t="str">
        <f>'1. ALL DATA'!M16</f>
        <v>Update not Provided</v>
      </c>
      <c r="G15" s="202"/>
      <c r="H15" s="137" t="str">
        <f>'1. ALL DATA'!R16</f>
        <v>Update not Provided</v>
      </c>
      <c r="I15" s="202"/>
      <c r="J15" s="137" t="str">
        <f>'1. ALL DATA'!V16</f>
        <v>Update not provided</v>
      </c>
    </row>
    <row r="16" spans="1:50" ht="99.75" customHeight="1">
      <c r="A16" s="187" t="str">
        <f>'1. ALL DATA'!A17</f>
        <v>VFM13</v>
      </c>
      <c r="B16" s="189" t="str">
        <f>'1. ALL DATA'!C17</f>
        <v>Improve On The Average Time To Pay Creditors</v>
      </c>
      <c r="C16" s="337" t="str">
        <f>'1. ALL DATA'!D17</f>
        <v>Average Time to Pay Creditors: 
13 days</v>
      </c>
      <c r="D16" s="190" t="str">
        <f>'1. ALL DATA'!H17</f>
        <v>On Track to be Achieved</v>
      </c>
      <c r="E16" s="202"/>
      <c r="F16" s="190" t="str">
        <f>'1. ALL DATA'!M17</f>
        <v>Update not Provided</v>
      </c>
      <c r="G16" s="202"/>
      <c r="H16" s="137" t="str">
        <f>'1. ALL DATA'!R17</f>
        <v>Update not Provided</v>
      </c>
      <c r="I16" s="202"/>
      <c r="J16" s="137" t="str">
        <f>'1. ALL DATA'!V17</f>
        <v>Update not provided</v>
      </c>
    </row>
    <row r="17" spans="1:10" ht="99.75" customHeight="1">
      <c r="A17" s="187" t="str">
        <f>'1. ALL DATA'!A18</f>
        <v>VFM14</v>
      </c>
      <c r="B17" s="189" t="str">
        <f>'1. ALL DATA'!C18</f>
        <v xml:space="preserve">Legal and Assets </v>
      </c>
      <c r="C17" s="337" t="str">
        <f>'1. ALL DATA'!D18</f>
        <v>Introduce the Policies and Procedures Necessary to Ensure Compliance with the General Data Protection Regulations 
(May 2018)</v>
      </c>
      <c r="D17" s="190" t="str">
        <f>'1. ALL DATA'!H18</f>
        <v>Fully Achieved</v>
      </c>
      <c r="E17" s="202"/>
      <c r="F17" s="190" t="str">
        <f>'1. ALL DATA'!M18</f>
        <v>Update not Provided</v>
      </c>
      <c r="G17" s="202"/>
      <c r="H17" s="137" t="str">
        <f>'1. ALL DATA'!R18</f>
        <v>Update not Provided</v>
      </c>
      <c r="I17" s="202"/>
      <c r="J17" s="137" t="str">
        <f>'1. ALL DATA'!V18</f>
        <v>Update not provided</v>
      </c>
    </row>
    <row r="18" spans="1:10" ht="99.75" customHeight="1">
      <c r="A18" s="187" t="str">
        <f>'1. ALL DATA'!A19</f>
        <v>VFM15</v>
      </c>
      <c r="B18" s="189" t="str">
        <f>'1. ALL DATA'!C19</f>
        <v xml:space="preserve">Legal and Assets </v>
      </c>
      <c r="C18" s="337" t="str">
        <f>'1. ALL DATA'!D19</f>
        <v>Condition Survey Commissioned in Respect of the Canal Street Industrial Units 
(October 2018)</v>
      </c>
      <c r="D18" s="190" t="str">
        <f>'1. ALL DATA'!H19</f>
        <v>On Track to be Achieved</v>
      </c>
      <c r="E18" s="202"/>
      <c r="F18" s="190" t="str">
        <f>'1. ALL DATA'!M19</f>
        <v>Update not Provided</v>
      </c>
      <c r="G18" s="202"/>
      <c r="H18" s="137" t="str">
        <f>'1. ALL DATA'!R19</f>
        <v>Update not Provided</v>
      </c>
      <c r="I18" s="202"/>
      <c r="J18" s="137" t="str">
        <f>'1. ALL DATA'!V19</f>
        <v>Update not provided</v>
      </c>
    </row>
    <row r="19" spans="1:10" ht="99.75" customHeight="1">
      <c r="A19" s="187" t="str">
        <f>'1. ALL DATA'!A20</f>
        <v>VFM16</v>
      </c>
      <c r="B19" s="189" t="str">
        <f>'1. ALL DATA'!C20</f>
        <v>Leisure and Cultural Service Delivery Review</v>
      </c>
      <c r="C19" s="337" t="str">
        <f>'1. ALL DATA'!D20</f>
        <v>Progress the Project in Line With Key Milestones, Providing Quarterly Updates 
(March 2019)</v>
      </c>
      <c r="D19" s="190" t="str">
        <f>'1. ALL DATA'!H20</f>
        <v>On Track to be Achieved</v>
      </c>
      <c r="E19" s="202"/>
      <c r="F19" s="190" t="str">
        <f>'1. ALL DATA'!M20</f>
        <v>Update not Provided</v>
      </c>
      <c r="G19" s="202"/>
      <c r="H19" s="137" t="str">
        <f>'1. ALL DATA'!R20</f>
        <v>Update not Provided</v>
      </c>
      <c r="I19" s="202"/>
      <c r="J19" s="137" t="str">
        <f>'1. ALL DATA'!V20</f>
        <v>Update not provided</v>
      </c>
    </row>
    <row r="20" spans="1:10" ht="99.75" customHeight="1">
      <c r="A20" s="187" t="str">
        <f>'1. ALL DATA'!A21</f>
        <v>VFM17</v>
      </c>
      <c r="B20" s="189" t="str">
        <f>'1. ALL DATA'!C21</f>
        <v>Leisure and Cultural Service Delivery Review</v>
      </c>
      <c r="C20" s="337" t="str">
        <f>'1. ALL DATA'!D21</f>
        <v>Establish a Contracts and Strategic Leisure Team 
(September 2018)</v>
      </c>
      <c r="D20" s="190" t="str">
        <f>'1. ALL DATA'!H21</f>
        <v>Not yet due</v>
      </c>
      <c r="E20" s="202"/>
      <c r="F20" s="190" t="str">
        <f>'1. ALL DATA'!M21</f>
        <v>Update not Provided</v>
      </c>
      <c r="G20" s="202"/>
      <c r="H20" s="137" t="str">
        <f>'1. ALL DATA'!R21</f>
        <v>Update not Provided</v>
      </c>
      <c r="I20" s="202"/>
      <c r="J20" s="137" t="str">
        <f>'1. ALL DATA'!V21</f>
        <v>Update not provided</v>
      </c>
    </row>
    <row r="21" spans="1:10" ht="99.75" customHeight="1">
      <c r="A21" s="187" t="str">
        <f>'1. ALL DATA'!A22</f>
        <v>VFM18</v>
      </c>
      <c r="B21" s="189" t="str">
        <f>'1. ALL DATA'!C22</f>
        <v>Leisure and Cultural Service Delivery Review</v>
      </c>
      <c r="C21" s="337" t="str">
        <f>'1. ALL DATA'!D22</f>
        <v>Commence the Monitoring of the Delivery of Cultural Services in Line With the Agreed Contract(s) 
(Quarter 3 2018/19)</v>
      </c>
      <c r="D21" s="190" t="str">
        <f>'1. ALL DATA'!H22</f>
        <v>Not yet due</v>
      </c>
      <c r="E21" s="202"/>
      <c r="F21" s="190" t="str">
        <f>'1. ALL DATA'!M22</f>
        <v>Update not Provided</v>
      </c>
      <c r="G21" s="202"/>
      <c r="H21" s="137" t="str">
        <f>'1. ALL DATA'!R22</f>
        <v>Update not Provided</v>
      </c>
      <c r="I21" s="202"/>
      <c r="J21" s="137" t="str">
        <f>'1. ALL DATA'!V22</f>
        <v>Update not provided</v>
      </c>
    </row>
    <row r="22" spans="1:10" ht="99.75" customHeight="1">
      <c r="A22" s="187" t="str">
        <f>'1. ALL DATA'!A23</f>
        <v>VFM19</v>
      </c>
      <c r="B22" s="189" t="str">
        <f>'1. ALL DATA'!C23</f>
        <v xml:space="preserve">Improve Awareness of ESBC Venues and Initiatives </v>
      </c>
      <c r="C22" s="337" t="str">
        <f>'1. ALL DATA'!D23</f>
        <v>Deliver a Minimum of 2 Town Centre Events in Conjunction With Local Partners 
(October 2018)</v>
      </c>
      <c r="D22" s="190" t="str">
        <f>'1. ALL DATA'!H23</f>
        <v>On Track to be Achieved</v>
      </c>
      <c r="E22" s="202"/>
      <c r="F22" s="190" t="str">
        <f>'1. ALL DATA'!M23</f>
        <v>Update not Provided</v>
      </c>
      <c r="G22" s="202"/>
      <c r="H22" s="137" t="str">
        <f>'1. ALL DATA'!R23</f>
        <v>Update not Provided</v>
      </c>
      <c r="I22" s="202"/>
      <c r="J22" s="137" t="str">
        <f>'1. ALL DATA'!V23</f>
        <v>Update not provided</v>
      </c>
    </row>
    <row r="23" spans="1:10" ht="99.75" customHeight="1">
      <c r="A23" s="187" t="str">
        <f>'1. ALL DATA'!A24</f>
        <v>VFM20</v>
      </c>
      <c r="B23" s="189" t="str">
        <f>'1. ALL DATA'!C24</f>
        <v>Improve Awareness of ESBC Venues and Initiatives</v>
      </c>
      <c r="C23" s="337" t="str">
        <f>'1. ALL DATA'!D24</f>
        <v>Attend a Minimum of 4 “Outreach” Days (1 Per Quarter) to Raise the Profile of the Council’s Services</v>
      </c>
      <c r="D23" s="190" t="str">
        <f>'1. ALL DATA'!H24</f>
        <v>On Track to be Achieved</v>
      </c>
      <c r="E23" s="202"/>
      <c r="F23" s="190" t="str">
        <f>'1. ALL DATA'!M24</f>
        <v>Update not Provided</v>
      </c>
      <c r="G23" s="202"/>
      <c r="H23" s="137" t="str">
        <f>'1. ALL DATA'!R24</f>
        <v>Update not Provided</v>
      </c>
      <c r="I23" s="202"/>
      <c r="J23" s="137" t="str">
        <f>'1. ALL DATA'!V24</f>
        <v>Update not provided</v>
      </c>
    </row>
    <row r="24" spans="1:10" ht="99.75" customHeight="1">
      <c r="A24" s="187" t="str">
        <f>'1. ALL DATA'!A25</f>
        <v>VFM21</v>
      </c>
      <c r="B24" s="189" t="str">
        <f>'1. ALL DATA'!C25</f>
        <v xml:space="preserve">Improvements to the Brewhouse Facilities </v>
      </c>
      <c r="C24" s="337" t="str">
        <f>'1. ALL DATA'!D25</f>
        <v>Investigate The Feasibility Of Securing External Funding To Further Develop And Improve The Brewhouse Facilities
(July 2018)</v>
      </c>
      <c r="D24" s="190" t="str">
        <f>'1. ALL DATA'!H25</f>
        <v>On Track to be Achieved</v>
      </c>
      <c r="E24" s="344"/>
      <c r="F24" s="190" t="str">
        <f>'1. ALL DATA'!M25</f>
        <v>Update not Provided</v>
      </c>
      <c r="G24" s="202"/>
      <c r="H24" s="137" t="str">
        <f>'1. ALL DATA'!R25</f>
        <v>Update not Provided</v>
      </c>
      <c r="I24" s="202"/>
      <c r="J24" s="137" t="str">
        <f>'1. ALL DATA'!V25</f>
        <v>Update not provided</v>
      </c>
    </row>
    <row r="25" spans="1:10" ht="99.75" customHeight="1">
      <c r="A25" s="187" t="str">
        <f>'1. ALL DATA'!A26</f>
        <v>VFM22</v>
      </c>
      <c r="B25" s="189" t="str">
        <f>'1. ALL DATA'!C26</f>
        <v>Improve Efficiency in Repairs, Maintenance and Adaptation Works Procurement</v>
      </c>
      <c r="C25" s="337" t="str">
        <f>'1. ALL DATA'!D26</f>
        <v>New Contract With an External Building Services Contractor Commences
(June 2018)</v>
      </c>
      <c r="D25" s="190" t="str">
        <f>'1. ALL DATA'!H26</f>
        <v>Fully Achieved</v>
      </c>
      <c r="E25" s="202"/>
      <c r="F25" s="190" t="str">
        <f>'1. ALL DATA'!M26</f>
        <v>Update not Provided</v>
      </c>
      <c r="G25" s="202"/>
      <c r="H25" s="137" t="str">
        <f>'1. ALL DATA'!R26</f>
        <v>Update not Provided</v>
      </c>
      <c r="I25" s="202"/>
      <c r="J25" s="137" t="str">
        <f>'1. ALL DATA'!V26</f>
        <v>Update not provided</v>
      </c>
    </row>
    <row r="26" spans="1:10" ht="99.75" customHeight="1">
      <c r="A26" s="187" t="str">
        <f>'1. ALL DATA'!A27</f>
        <v>VFM23</v>
      </c>
      <c r="B26" s="189" t="str">
        <f>'1. ALL DATA'!C27</f>
        <v>Maintaining a Strong Building Consultancy Service</v>
      </c>
      <c r="C26" s="337" t="str">
        <f>'1. ALL DATA'!D27</f>
        <v>Ensuring Site Inspections are Undertaken Within 1 Day of Notification:
95%</v>
      </c>
      <c r="D26" s="190" t="str">
        <f>'1. ALL DATA'!H27</f>
        <v>On Track to be Achieved</v>
      </c>
      <c r="E26" s="202"/>
      <c r="F26" s="190" t="str">
        <f>'1. ALL DATA'!M27</f>
        <v>Update not Provided</v>
      </c>
      <c r="G26" s="202"/>
      <c r="H26" s="137" t="str">
        <f>'1. ALL DATA'!R27</f>
        <v>Update not Provided</v>
      </c>
      <c r="I26" s="202"/>
      <c r="J26" s="137" t="str">
        <f>'1. ALL DATA'!V27</f>
        <v>Update not provided</v>
      </c>
    </row>
    <row r="27" spans="1:10" ht="99.75" customHeight="1">
      <c r="A27" s="187" t="str">
        <f>'1. ALL DATA'!A28</f>
        <v>VFM24</v>
      </c>
      <c r="B27" s="189" t="str">
        <f>'1. ALL DATA'!C28</f>
        <v>Maintaining A Strong Building Consultancy Service</v>
      </c>
      <c r="C27" s="337" t="str">
        <f>'1. ALL DATA'!D28</f>
        <v>Identify a Mechanism for Monitoring Customer Satisfaction and Establish Baseline Level
(March 2019)</v>
      </c>
      <c r="D27" s="190" t="str">
        <f>'1. ALL DATA'!H28</f>
        <v>On Track to be Achieved</v>
      </c>
      <c r="E27" s="202"/>
      <c r="F27" s="190" t="str">
        <f>'1. ALL DATA'!M28</f>
        <v>Update not Provided</v>
      </c>
      <c r="G27" s="201"/>
      <c r="H27" s="137" t="str">
        <f>'1. ALL DATA'!R28</f>
        <v>Update not Provided</v>
      </c>
      <c r="I27" s="202"/>
      <c r="J27" s="137" t="str">
        <f>'1. ALL DATA'!V28</f>
        <v>Update not provided</v>
      </c>
    </row>
    <row r="28" spans="1:10" ht="99.75" customHeight="1">
      <c r="A28" s="187" t="str">
        <f>'1. ALL DATA'!A29</f>
        <v>VFM25</v>
      </c>
      <c r="B28" s="189" t="str">
        <f>'1. ALL DATA'!C29</f>
        <v xml:space="preserve">Smarter Working Initiatives </v>
      </c>
      <c r="C28" s="337" t="str">
        <f>'1. ALL DATA'!D29</f>
        <v>Review Smarter Waste Collection Business Plan 
(November 2018)</v>
      </c>
      <c r="D28" s="190" t="str">
        <f>'1. ALL DATA'!H29</f>
        <v>On Track to be Achieved</v>
      </c>
      <c r="E28" s="202"/>
      <c r="F28" s="190" t="str">
        <f>'1. ALL DATA'!M29</f>
        <v>Update not Provided</v>
      </c>
      <c r="G28" s="202"/>
      <c r="H28" s="137" t="str">
        <f>'1. ALL DATA'!R29</f>
        <v>Update not Provided</v>
      </c>
      <c r="I28" s="202"/>
      <c r="J28" s="137" t="str">
        <f>'1. ALL DATA'!V29</f>
        <v>Update not provided</v>
      </c>
    </row>
    <row r="29" spans="1:10" ht="99.75" customHeight="1">
      <c r="A29" s="187" t="str">
        <f>'1. ALL DATA'!A30</f>
        <v>VFM26</v>
      </c>
      <c r="B29" s="189" t="str">
        <f>'1. ALL DATA'!C30</f>
        <v>Smarter Working Initiatives</v>
      </c>
      <c r="C29" s="337" t="str">
        <f>'1. ALL DATA'!D30</f>
        <v>Review of Street Cleaning Operations Complete
(January 2019)</v>
      </c>
      <c r="D29" s="190" t="str">
        <f>'1. ALL DATA'!H30</f>
        <v>Not yet due</v>
      </c>
      <c r="E29" s="344"/>
      <c r="F29" s="190" t="str">
        <f>'1. ALL DATA'!M30</f>
        <v>Update not Provided</v>
      </c>
      <c r="G29" s="202"/>
      <c r="H29" s="137" t="str">
        <f>'1. ALL DATA'!R30</f>
        <v>Update not Provided</v>
      </c>
      <c r="I29" s="202"/>
      <c r="J29" s="137" t="str">
        <f>'1. ALL DATA'!V30</f>
        <v>Update not provided</v>
      </c>
    </row>
    <row r="30" spans="1:10" ht="99.75" customHeight="1">
      <c r="A30" s="187" t="str">
        <f>'1. ALL DATA'!A31</f>
        <v>VFM27</v>
      </c>
      <c r="B30" s="189" t="str">
        <f>'1. ALL DATA'!C31</f>
        <v>Smarter Working Initiatives</v>
      </c>
      <c r="C30" s="337" t="str">
        <f>'1. ALL DATA'!D31</f>
        <v>Review Public Toilet Provision
(April 2018)</v>
      </c>
      <c r="D30" s="190" t="str">
        <f>'1. ALL DATA'!H31</f>
        <v>Fully Achieved</v>
      </c>
      <c r="E30" s="344"/>
      <c r="F30" s="190" t="str">
        <f>'1. ALL DATA'!M31</f>
        <v>Update not Provided</v>
      </c>
      <c r="G30" s="344"/>
      <c r="H30" s="137" t="str">
        <f>'1. ALL DATA'!R31</f>
        <v>Update not Provided</v>
      </c>
      <c r="I30" s="202"/>
      <c r="J30" s="137" t="str">
        <f>'1. ALL DATA'!V31</f>
        <v>Update not provided</v>
      </c>
    </row>
    <row r="31" spans="1:10" ht="99.75" customHeight="1">
      <c r="A31" s="187" t="str">
        <f>'1. ALL DATA'!A32</f>
        <v>VFM28</v>
      </c>
      <c r="B31" s="189" t="str">
        <f>'1. ALL DATA'!C32</f>
        <v>Minimise The Number Of Missed Bin Collections</v>
      </c>
      <c r="C31" s="337" t="str">
        <f>'1. ALL DATA'!D32</f>
        <v>1.5 missed bins per 10,000 collections</v>
      </c>
      <c r="D31" s="190" t="str">
        <f>'1. ALL DATA'!H32</f>
        <v>Off Target</v>
      </c>
      <c r="E31" s="344"/>
      <c r="F31" s="190" t="str">
        <f>'1. ALL DATA'!M32</f>
        <v>Update not Provided</v>
      </c>
      <c r="G31" s="202"/>
      <c r="H31" s="137" t="str">
        <f>'1. ALL DATA'!R32</f>
        <v>Update not Provided</v>
      </c>
      <c r="I31" s="202"/>
      <c r="J31" s="137" t="str">
        <f>'1. ALL DATA'!V32</f>
        <v>Update not provided</v>
      </c>
    </row>
    <row r="32" spans="1:10" ht="99.75" customHeight="1">
      <c r="A32" s="187" t="str">
        <f>'1. ALL DATA'!A33</f>
        <v>VFM29</v>
      </c>
      <c r="B32" s="189" t="str">
        <f>'1. ALL DATA'!C33</f>
        <v>Deliver A High Quality Environmental Service</v>
      </c>
      <c r="C32" s="337" t="str">
        <f>'1. ALL DATA'!D33</f>
        <v>Resolve 100% of Customer Requests for Repaired or Replacement Bin Requests Within 5 Working Days 
(March 2019)</v>
      </c>
      <c r="D32" s="190" t="str">
        <f>'1. ALL DATA'!H33</f>
        <v>On Track to be Achieved</v>
      </c>
      <c r="E32" s="202"/>
      <c r="F32" s="190" t="str">
        <f>'1. ALL DATA'!M33</f>
        <v>Update not Provided</v>
      </c>
      <c r="G32" s="202"/>
      <c r="H32" s="137" t="str">
        <f>'1. ALL DATA'!R33</f>
        <v>Update not Provided</v>
      </c>
      <c r="I32" s="202"/>
      <c r="J32" s="137" t="str">
        <f>'1. ALL DATA'!V33</f>
        <v>Update not provided</v>
      </c>
    </row>
    <row r="33" spans="1:10" ht="99.75" customHeight="1">
      <c r="A33" s="187" t="str">
        <f>'1. ALL DATA'!A34</f>
        <v>VFM30</v>
      </c>
      <c r="B33" s="189" t="str">
        <f>'1. ALL DATA'!C34</f>
        <v xml:space="preserve">Work In Partnership To Minimise Costs And Maximise Waste And Recycling Opportunities </v>
      </c>
      <c r="C33" s="337" t="str">
        <f>'1. ALL DATA'!D34</f>
        <v>2 Performance Reports Per Year on JWMB / Partnership Working</v>
      </c>
      <c r="D33" s="190" t="str">
        <f>'1. ALL DATA'!H34</f>
        <v>Not yet due</v>
      </c>
      <c r="E33" s="344"/>
      <c r="F33" s="190" t="str">
        <f>'1. ALL DATA'!M34</f>
        <v>Update not Provided</v>
      </c>
      <c r="G33" s="202"/>
      <c r="H33" s="137" t="str">
        <f>'1. ALL DATA'!R34</f>
        <v>Update not Provided</v>
      </c>
      <c r="I33" s="202"/>
      <c r="J33" s="137" t="str">
        <f>'1. ALL DATA'!V34</f>
        <v>Update not provided</v>
      </c>
    </row>
    <row r="34" spans="1:10" ht="99.75" customHeight="1">
      <c r="A34" s="187" t="str">
        <f>'1. ALL DATA'!A35</f>
        <v>VFM31</v>
      </c>
      <c r="B34" s="189" t="str">
        <f>'1. ALL DATA'!C35</f>
        <v xml:space="preserve">Improve Planning Awareness with Members  </v>
      </c>
      <c r="C34" s="337" t="str">
        <f>'1. ALL DATA'!D35</f>
        <v>At Least 2 Briefings Delivered to Elected Members During the Year 
(March 2019)</v>
      </c>
      <c r="D34" s="190" t="str">
        <f>'1. ALL DATA'!H35</f>
        <v>On Track to be Achieved</v>
      </c>
      <c r="E34" s="344"/>
      <c r="F34" s="190" t="str">
        <f>'1. ALL DATA'!M35</f>
        <v>Update not Provided</v>
      </c>
      <c r="G34" s="202"/>
      <c r="H34" s="137" t="str">
        <f>'1. ALL DATA'!R35</f>
        <v>Update not Provided</v>
      </c>
      <c r="I34" s="202"/>
      <c r="J34" s="137" t="str">
        <f>'1. ALL DATA'!V35</f>
        <v>Update not provided</v>
      </c>
    </row>
    <row r="35" spans="1:10" ht="99.75" customHeight="1">
      <c r="A35" s="187" t="str">
        <f>'1. ALL DATA'!A36</f>
        <v>VFM32</v>
      </c>
      <c r="B35" s="189" t="str">
        <f>'1. ALL DATA'!C36</f>
        <v>Continue to Develop SMARTER Working Practices for Planning</v>
      </c>
      <c r="C35" s="337" t="str">
        <f>'1. ALL DATA'!D36</f>
        <v>Introduce the New Charging Regime 
(April 2018)</v>
      </c>
      <c r="D35" s="190" t="str">
        <f>'1. ALL DATA'!H36</f>
        <v>Fully Achieved</v>
      </c>
      <c r="E35" s="202"/>
      <c r="F35" s="190" t="str">
        <f>'1. ALL DATA'!M36</f>
        <v>Update not Provided</v>
      </c>
      <c r="G35" s="202"/>
      <c r="H35" s="137" t="str">
        <f>'1. ALL DATA'!R36</f>
        <v>Update not Provided</v>
      </c>
      <c r="I35" s="202"/>
      <c r="J35" s="137" t="str">
        <f>'1. ALL DATA'!V36</f>
        <v>Update not provided</v>
      </c>
    </row>
    <row r="36" spans="1:10" ht="99.75" customHeight="1">
      <c r="A36" s="187" t="str">
        <f>'1. ALL DATA'!A37</f>
        <v>VFM33</v>
      </c>
      <c r="B36" s="189" t="str">
        <f>'1. ALL DATA'!C37</f>
        <v>Continue to Develop SMARTER Working Practices for Planning</v>
      </c>
      <c r="C36" s="337" t="str">
        <f>'1. ALL DATA'!D37</f>
        <v>Seek to Identify Any Other Commercialisation Opportunities 
(December 2018)</v>
      </c>
      <c r="D36" s="190" t="str">
        <f>'1. ALL DATA'!H37</f>
        <v>Not yet due</v>
      </c>
      <c r="E36" s="344"/>
      <c r="F36" s="190" t="str">
        <f>'1. ALL DATA'!M37</f>
        <v>Update not Provided</v>
      </c>
      <c r="G36" s="202"/>
      <c r="H36" s="137" t="str">
        <f>'1. ALL DATA'!R37</f>
        <v>Update not Provided</v>
      </c>
      <c r="I36" s="202"/>
      <c r="J36" s="137" t="str">
        <f>'1. ALL DATA'!V37</f>
        <v>Update not provided</v>
      </c>
    </row>
    <row r="37" spans="1:10" ht="99.75" customHeight="1">
      <c r="A37" s="187" t="str">
        <f>'1. ALL DATA'!A38</f>
        <v>VFM34</v>
      </c>
      <c r="B37" s="189" t="str">
        <f>'1. ALL DATA'!C38</f>
        <v>Continue to Develop SMARTER Working Practices for Planning</v>
      </c>
      <c r="C37" s="337" t="str">
        <f>'1. ALL DATA'!D38</f>
        <v>Investigate and Report on the use of Permission in Principle (PiP) 
(September 2018)</v>
      </c>
      <c r="D37" s="190" t="str">
        <f>'1. ALL DATA'!H38</f>
        <v>On Track to be Achieved</v>
      </c>
      <c r="E37" s="344"/>
      <c r="F37" s="190" t="str">
        <f>'1. ALL DATA'!M38</f>
        <v>Update not Provided</v>
      </c>
      <c r="G37" s="202"/>
      <c r="H37" s="137" t="str">
        <f>'1. ALL DATA'!R38</f>
        <v>Update not Provided</v>
      </c>
      <c r="I37" s="202"/>
      <c r="J37" s="137" t="str">
        <f>'1. ALL DATA'!V38</f>
        <v>Update not provided</v>
      </c>
    </row>
    <row r="38" spans="1:10" ht="99.75" customHeight="1">
      <c r="A38" s="187" t="str">
        <f>'1. ALL DATA'!A39</f>
        <v>VFM35</v>
      </c>
      <c r="B38" s="189" t="str">
        <f>'1. ALL DATA'!C39</f>
        <v>Continue to Develop SMARTER Working Practices for Planning</v>
      </c>
      <c r="C38" s="337" t="str">
        <f>'1. ALL DATA'!D39</f>
        <v>Digitised Planning Information Progress Report
(March 2019)</v>
      </c>
      <c r="D38" s="190" t="str">
        <f>'1. ALL DATA'!H39</f>
        <v>Not yet due</v>
      </c>
      <c r="E38" s="202"/>
      <c r="F38" s="190" t="str">
        <f>'1. ALL DATA'!M39</f>
        <v>Update not Provided</v>
      </c>
      <c r="G38" s="202"/>
      <c r="H38" s="137" t="str">
        <f>'1. ALL DATA'!R39</f>
        <v>Update not Provided</v>
      </c>
      <c r="I38" s="202"/>
      <c r="J38" s="137" t="str">
        <f>'1. ALL DATA'!V39</f>
        <v>Update not provided</v>
      </c>
    </row>
    <row r="39" spans="1:10" ht="99.75" customHeight="1">
      <c r="A39" s="187" t="str">
        <f>'1. ALL DATA'!A40</f>
        <v>VFM36</v>
      </c>
      <c r="B39" s="189" t="str">
        <f>'1. ALL DATA'!C40</f>
        <v>Improve Value for Money in Environmental Health Activities</v>
      </c>
      <c r="C39" s="337" t="str">
        <f>'1. ALL DATA'!D40</f>
        <v>Introduce a Charging Policy for Requested FHRS Re-Inspections and Food Safety Advice to Businesses
(June 2018)</v>
      </c>
      <c r="D39" s="190" t="str">
        <f>'1. ALL DATA'!H40</f>
        <v>Fully Achieved</v>
      </c>
      <c r="E39" s="344"/>
      <c r="F39" s="190" t="str">
        <f>'1. ALL DATA'!M40</f>
        <v>Update not Provided</v>
      </c>
      <c r="G39" s="344"/>
      <c r="H39" s="137" t="str">
        <f>'1. ALL DATA'!R40</f>
        <v>Update not Provided</v>
      </c>
      <c r="I39" s="202"/>
      <c r="J39" s="137" t="str">
        <f>'1. ALL DATA'!V40</f>
        <v>Update not provided</v>
      </c>
    </row>
    <row r="40" spans="1:10" ht="99.75" customHeight="1">
      <c r="A40" s="187" t="str">
        <f>'1. ALL DATA'!A41</f>
        <v>VFM37</v>
      </c>
      <c r="B40" s="189" t="str">
        <f>'1. ALL DATA'!C41</f>
        <v>Improve Value for Money in Environmental Health Activities</v>
      </c>
      <c r="C40" s="337" t="str">
        <f>'1. ALL DATA'!D41</f>
        <v>Complete a Review of Animal Welfare Policy Within 2 Months of Anticipated Legislative Updates</v>
      </c>
      <c r="D40" s="190" t="str">
        <f>'1. ALL DATA'!H41</f>
        <v>Not yet due</v>
      </c>
      <c r="E40" s="344"/>
      <c r="F40" s="190" t="str">
        <f>'1. ALL DATA'!M41</f>
        <v>Update not Provided</v>
      </c>
      <c r="G40" s="344"/>
      <c r="H40" s="137" t="str">
        <f>'1. ALL DATA'!R41</f>
        <v>Update not Provided</v>
      </c>
      <c r="I40" s="202"/>
      <c r="J40" s="137" t="str">
        <f>'1. ALL DATA'!V41</f>
        <v>Update not provided</v>
      </c>
    </row>
    <row r="41" spans="1:10" ht="99.75" customHeight="1">
      <c r="A41" s="187" t="str">
        <f>'1. ALL DATA'!A42</f>
        <v>VFM38</v>
      </c>
      <c r="B41" s="189" t="str">
        <f>'1. ALL DATA'!C42</f>
        <v>Improve Value for Money in Environmental Health Activities</v>
      </c>
      <c r="C41" s="337" t="str">
        <f>'1. ALL DATA'!D42</f>
        <v>Complete a Review of the Public Health Funeral Policy
(September 2018)</v>
      </c>
      <c r="D41" s="190" t="str">
        <f>'1. ALL DATA'!H42</f>
        <v>On Track to be Achieved</v>
      </c>
      <c r="E41" s="202"/>
      <c r="F41" s="190" t="str">
        <f>'1. ALL DATA'!M42</f>
        <v>Update not Provided</v>
      </c>
      <c r="G41" s="202"/>
      <c r="H41" s="137" t="str">
        <f>'1. ALL DATA'!R42</f>
        <v>Update not Provided</v>
      </c>
      <c r="I41" s="202"/>
      <c r="J41" s="137" t="str">
        <f>'1. ALL DATA'!V42</f>
        <v>Update not provided</v>
      </c>
    </row>
    <row r="42" spans="1:10" ht="99.75" customHeight="1">
      <c r="A42" s="187" t="str">
        <f>'1. ALL DATA'!A43</f>
        <v>VFM39</v>
      </c>
      <c r="B42" s="189" t="str">
        <f>'1. ALL DATA'!C43</f>
        <v>Disabled Facilities Grant Service</v>
      </c>
      <c r="C42" s="337" t="str">
        <f>'1. ALL DATA'!D43</f>
        <v>Implement In-House Disabled Facility Grant Service
(April 2018)</v>
      </c>
      <c r="D42" s="190" t="str">
        <f>'1. ALL DATA'!H43</f>
        <v>Fully Achieved</v>
      </c>
      <c r="E42" s="344"/>
      <c r="F42" s="190" t="str">
        <f>'1. ALL DATA'!M43</f>
        <v>Update not Provided</v>
      </c>
      <c r="G42" s="202"/>
      <c r="H42" s="137" t="str">
        <f>'1. ALL DATA'!R43</f>
        <v>Update not Provided</v>
      </c>
      <c r="I42" s="202"/>
      <c r="J42" s="137" t="str">
        <f>'1. ALL DATA'!V43</f>
        <v>Update not provided</v>
      </c>
    </row>
    <row r="43" spans="1:10" ht="99.75" customHeight="1">
      <c r="A43" s="187" t="str">
        <f>'1. ALL DATA'!A44</f>
        <v>VFM40</v>
      </c>
      <c r="B43" s="189" t="str">
        <f>'1. ALL DATA'!C44</f>
        <v>Community and Civil Enforcement Activities</v>
      </c>
      <c r="C43" s="337" t="str">
        <f>'1. ALL DATA'!D44</f>
        <v>Undertake a Review of Community and Civil Enforcement  Role 
(October 2018)</v>
      </c>
      <c r="D43" s="190" t="str">
        <f>'1. ALL DATA'!H44</f>
        <v>Not yet due</v>
      </c>
      <c r="E43" s="344"/>
      <c r="F43" s="190" t="str">
        <f>'1. ALL DATA'!M44</f>
        <v>Update not Provided</v>
      </c>
      <c r="G43" s="344"/>
      <c r="H43" s="137" t="str">
        <f>'1. ALL DATA'!R44</f>
        <v>Update not Provided</v>
      </c>
      <c r="I43" s="344"/>
      <c r="J43" s="137" t="str">
        <f>'1. ALL DATA'!V44</f>
        <v>Update not provided</v>
      </c>
    </row>
    <row r="44" spans="1:10" ht="99.75" customHeight="1">
      <c r="A44" s="187" t="str">
        <f>'1. ALL DATA'!A45</f>
        <v>VFM41</v>
      </c>
      <c r="B44" s="189" t="str">
        <f>'1. ALL DATA'!C45</f>
        <v>Licensing Activities</v>
      </c>
      <c r="C44" s="337" t="str">
        <f>'1. ALL DATA'!D45</f>
        <v>Refreshed Gambling Act Policy Approved
(January 2019)</v>
      </c>
      <c r="D44" s="190" t="str">
        <f>'1. ALL DATA'!H45</f>
        <v>Not yet due</v>
      </c>
      <c r="E44" s="202"/>
      <c r="F44" s="190" t="str">
        <f>'1. ALL DATA'!M45</f>
        <v>Update not Provided</v>
      </c>
      <c r="G44" s="202"/>
      <c r="H44" s="137" t="str">
        <f>'1. ALL DATA'!R45</f>
        <v>Update not Provided</v>
      </c>
      <c r="I44" s="202"/>
      <c r="J44" s="137" t="str">
        <f>'1. ALL DATA'!V45</f>
        <v>Update not provided</v>
      </c>
    </row>
    <row r="45" spans="1:10" ht="99.75" customHeight="1">
      <c r="A45" s="187" t="str">
        <f>'1. ALL DATA'!A46</f>
        <v>VFM42</v>
      </c>
      <c r="B45" s="189" t="str">
        <f>'1. ALL DATA'!C46</f>
        <v>Licensing Activities</v>
      </c>
      <c r="C45" s="337" t="str">
        <f>'1. ALL DATA'!D46</f>
        <v>Review of Taxi Compliance Testing Stations Complete
(March 2019)</v>
      </c>
      <c r="D45" s="190" t="str">
        <f>'1. ALL DATA'!H46</f>
        <v>Not yet due</v>
      </c>
      <c r="E45" s="202"/>
      <c r="F45" s="190" t="str">
        <f>'1. ALL DATA'!M46</f>
        <v>Update not Provided</v>
      </c>
      <c r="G45" s="202"/>
      <c r="H45" s="137" t="str">
        <f>'1. ALL DATA'!R46</f>
        <v>Update not Provided</v>
      </c>
      <c r="I45" s="202"/>
      <c r="J45" s="137" t="str">
        <f>'1. ALL DATA'!V46</f>
        <v>Update not provided</v>
      </c>
    </row>
    <row r="46" spans="1:10" ht="99.75" customHeight="1">
      <c r="A46" s="187" t="str">
        <f>'1. ALL DATA'!A47</f>
        <v>VFM43</v>
      </c>
      <c r="B46" s="189" t="str">
        <f>'1. ALL DATA'!C47</f>
        <v>Continue to Improve the Ways We Provide Benefits to Those Most in Need:Time Taken to Process Benefit New Claims and Change Events (Previously NI 181)</v>
      </c>
      <c r="C46" s="337" t="str">
        <f>'1. ALL DATA'!D47</f>
        <v>7 Days</v>
      </c>
      <c r="D46" s="190" t="str">
        <f>'1. ALL DATA'!H47</f>
        <v>On Track to be Achieved</v>
      </c>
      <c r="E46" s="202"/>
      <c r="F46" s="190" t="str">
        <f>'1. ALL DATA'!M47</f>
        <v>Update not Provided</v>
      </c>
      <c r="G46" s="202"/>
      <c r="H46" s="137" t="str">
        <f>'1. ALL DATA'!R47</f>
        <v>Update not Provided</v>
      </c>
      <c r="I46" s="202"/>
      <c r="J46" s="137" t="str">
        <f>'1. ALL DATA'!V47</f>
        <v>Update not provided</v>
      </c>
    </row>
    <row r="47" spans="1:10" ht="99.75" customHeight="1">
      <c r="A47" s="187" t="str">
        <f>'1. ALL DATA'!A48</f>
        <v>VFM44</v>
      </c>
      <c r="B47" s="189" t="str">
        <f>'1. ALL DATA'!C48</f>
        <v>Continuing to Improve Customer Access to Services</v>
      </c>
      <c r="C47" s="337" t="str">
        <f>'1. ALL DATA'!D48</f>
        <v>99% of CSC and Telephony Team Enquiries Resolved at First Point of Contact</v>
      </c>
      <c r="D47" s="190" t="str">
        <f>'1. ALL DATA'!H48</f>
        <v>On Track to be Achieved</v>
      </c>
      <c r="E47" s="202"/>
      <c r="F47" s="190" t="str">
        <f>'1. ALL DATA'!M48</f>
        <v>Update not Provided</v>
      </c>
      <c r="G47" s="202"/>
      <c r="H47" s="137" t="str">
        <f>'1. ALL DATA'!R48</f>
        <v>Update not Provided</v>
      </c>
      <c r="I47" s="202"/>
      <c r="J47" s="137" t="str">
        <f>'1. ALL DATA'!V48</f>
        <v>Update not provided</v>
      </c>
    </row>
    <row r="48" spans="1:10" ht="99.75" customHeight="1">
      <c r="A48" s="187" t="str">
        <f>'1. ALL DATA'!A49</f>
        <v>VFM45</v>
      </c>
      <c r="B48" s="189" t="str">
        <f>'1. ALL DATA'!C49</f>
        <v>Continuing to Improve Customer Access to Services</v>
      </c>
      <c r="C48" s="337" t="str">
        <f>'1. ALL DATA'!D49</f>
        <v xml:space="preserve">Minimum 75% Telephony Team Calls Answered Within 10 Seconds </v>
      </c>
      <c r="D48" s="190" t="str">
        <f>'1. ALL DATA'!H49</f>
        <v>On Track to be Achieved</v>
      </c>
      <c r="E48" s="344"/>
      <c r="F48" s="190" t="str">
        <f>'1. ALL DATA'!M49</f>
        <v>Update not Provided</v>
      </c>
      <c r="G48" s="202"/>
      <c r="H48" s="137" t="str">
        <f>'1. ALL DATA'!R49</f>
        <v>Update not Provided</v>
      </c>
      <c r="I48" s="202"/>
      <c r="J48" s="137" t="str">
        <f>'1. ALL DATA'!V49</f>
        <v>Update not provided</v>
      </c>
    </row>
    <row r="49" spans="1:47" ht="99.75" customHeight="1">
      <c r="A49" s="187" t="str">
        <f>'1. ALL DATA'!A50</f>
        <v>VFM46</v>
      </c>
      <c r="B49" s="189" t="str">
        <f>'1. ALL DATA'!C50</f>
        <v>Working Towards the Reduction of Claimant Error Housing Benefit Overpayments (HBOPs): % of HBOPs  Recovered During the Year; % of HBOPS Processed and on Payment Arrangement</v>
      </c>
      <c r="C49" s="337" t="str">
        <f>'1. ALL DATA'!D50</f>
        <v>% of HBOPs Recovered During the Year: 
80%
% of HBOPs Processed and on Payment Arrangement:
85%</v>
      </c>
      <c r="D49" s="190" t="str">
        <f>'1. ALL DATA'!H50</f>
        <v>On Track to be Achieved</v>
      </c>
      <c r="E49" s="202"/>
      <c r="F49" s="190" t="str">
        <f>'1. ALL DATA'!M50</f>
        <v>Update not Provided</v>
      </c>
      <c r="G49" s="202"/>
      <c r="H49" s="137" t="str">
        <f>'1. ALL DATA'!R50</f>
        <v>Update not Provided</v>
      </c>
      <c r="I49" s="202"/>
      <c r="J49" s="137" t="str">
        <f>'1. ALL DATA'!V50</f>
        <v>Update not provided</v>
      </c>
    </row>
    <row r="50" spans="1:47" ht="99.75" customHeight="1">
      <c r="A50" s="187" t="str">
        <f>'1. ALL DATA'!A51</f>
        <v>VFM47</v>
      </c>
      <c r="B50" s="189" t="str">
        <f>'1. ALL DATA'!C51</f>
        <v xml:space="preserve">Continue to Maximise Income Through Effective Collection Processes (Previously BV 9 &amp; 10) </v>
      </c>
      <c r="C50" s="337" t="str">
        <f>'1. ALL DATA'!D51</f>
        <v>Collection Rates of -    
Council Tax : 98%     
NNDR : 99%</v>
      </c>
      <c r="D50" s="190" t="str">
        <f>'1. ALL DATA'!H51</f>
        <v>On Track to be Achieved</v>
      </c>
      <c r="E50" s="202"/>
      <c r="F50" s="190" t="str">
        <f>'1. ALL DATA'!M51</f>
        <v>Update not Provided</v>
      </c>
      <c r="G50" s="202"/>
      <c r="H50" s="137" t="str">
        <f>'1. ALL DATA'!R51</f>
        <v>Update not Provided</v>
      </c>
      <c r="I50" s="202"/>
      <c r="J50" s="137" t="str">
        <f>'1. ALL DATA'!V51</f>
        <v>Update not provided</v>
      </c>
    </row>
    <row r="51" spans="1:47" ht="99.75" customHeight="1">
      <c r="A51" s="187" t="str">
        <f>'1. ALL DATA'!A52</f>
        <v>VFM48</v>
      </c>
      <c r="B51" s="189" t="str">
        <f>'1. ALL DATA'!C52</f>
        <v>Continue to Maximise Income Through Effective Collection Processes: Reduce Arrears for Council Tax; NNDR; Sundry Debts</v>
      </c>
      <c r="C51" s="337" t="str">
        <f>'1. ALL DATA'!D52</f>
        <v xml:space="preserve">Council Tax Former Years Arrears: 
£1,900,000 (net)     
NNDR Former Years Arrears:
£500,000 (net)     
Sundry Debts Current Years Arrears (older than 90 days): 
£40,000
</v>
      </c>
      <c r="D51" s="190" t="str">
        <f>'1. ALL DATA'!H52</f>
        <v>On Track to be Achieved</v>
      </c>
      <c r="E51" s="344"/>
      <c r="F51" s="190" t="str">
        <f>'1. ALL DATA'!M52</f>
        <v>Update not Provided</v>
      </c>
      <c r="G51" s="344"/>
      <c r="H51" s="137" t="str">
        <f>'1. ALL DATA'!R52</f>
        <v>Update not Provided</v>
      </c>
      <c r="I51" s="344"/>
      <c r="J51" s="137" t="str">
        <f>'1. ALL DATA'!V52</f>
        <v>Update not provided</v>
      </c>
    </row>
    <row r="52" spans="1:47" ht="99.75" customHeight="1">
      <c r="A52" s="187" t="str">
        <f>'1. ALL DATA'!A53</f>
        <v>VFM49</v>
      </c>
      <c r="B52" s="189" t="str">
        <f>'1. ALL DATA'!C53</f>
        <v>Prepare for Universal Credit Full Service Implementation</v>
      </c>
      <c r="C52" s="337" t="str">
        <f>'1. ALL DATA'!D53</f>
        <v>Hold 2 Stakeholder Meetings and 1 Member Briefing
(March 2019)</v>
      </c>
      <c r="D52" s="190" t="str">
        <f>'1. ALL DATA'!H53</f>
        <v>Not yet due</v>
      </c>
      <c r="E52" s="202"/>
      <c r="F52" s="190" t="str">
        <f>'1. ALL DATA'!M53</f>
        <v>Update not Provided</v>
      </c>
      <c r="G52" s="202"/>
      <c r="H52" s="137" t="str">
        <f>'1. ALL DATA'!R53</f>
        <v>Update not Provided</v>
      </c>
      <c r="I52" s="202"/>
      <c r="J52" s="137" t="str">
        <f>'1. ALL DATA'!V53</f>
        <v>Update not provided</v>
      </c>
    </row>
    <row r="53" spans="1:47" ht="99.75" customHeight="1">
      <c r="A53" s="187" t="str">
        <f>'1. ALL DATA'!A54</f>
        <v>VFM50</v>
      </c>
      <c r="B53" s="189" t="str">
        <f>'1. ALL DATA'!C54</f>
        <v>Review Council Tax Support Scheme</v>
      </c>
      <c r="C53" s="337" t="str">
        <f>'1. ALL DATA'!D54</f>
        <v>Carry Out Review of the Council Tax Reduction Scheme 
(September 2018)</v>
      </c>
      <c r="D53" s="190" t="str">
        <f>'1. ALL DATA'!H54</f>
        <v>Not yet due</v>
      </c>
      <c r="E53" s="202"/>
      <c r="F53" s="190" t="str">
        <f>'1. ALL DATA'!M54</f>
        <v>Update not Provided</v>
      </c>
      <c r="G53" s="202"/>
      <c r="H53" s="137" t="str">
        <f>'1. ALL DATA'!R54</f>
        <v>Update not Provided</v>
      </c>
      <c r="I53" s="202"/>
      <c r="J53" s="137" t="str">
        <f>'1. ALL DATA'!V54</f>
        <v>Update not provided</v>
      </c>
    </row>
    <row r="54" spans="1:47" ht="99.75" customHeight="1">
      <c r="A54" s="187" t="str">
        <f>'1. ALL DATA'!A55</f>
        <v>VFM51</v>
      </c>
      <c r="B54" s="189" t="str">
        <f>'1. ALL DATA'!C55</f>
        <v>Review the Discretionary Housing Payments Policy and the Council Tax Reduction Discretionary Payments Policy</v>
      </c>
      <c r="C54" s="337" t="str">
        <f>'1. ALL DATA'!D55</f>
        <v>Carry Out a Review of the Council’s Discretionary Payment Policies 
(April 2018)</v>
      </c>
      <c r="D54" s="190" t="str">
        <f>'1. ALL DATA'!H55</f>
        <v>Fully Achieved</v>
      </c>
      <c r="E54" s="202"/>
      <c r="F54" s="190" t="str">
        <f>'1. ALL DATA'!M55</f>
        <v>Update not Provided</v>
      </c>
      <c r="G54" s="202"/>
      <c r="H54" s="137" t="str">
        <f>'1. ALL DATA'!R55</f>
        <v>Update not Provided</v>
      </c>
      <c r="I54" s="202"/>
      <c r="J54" s="137" t="str">
        <f>'1. ALL DATA'!V55</f>
        <v>Update not provided</v>
      </c>
    </row>
    <row r="55" spans="1:47" ht="126">
      <c r="A55" s="187" t="str">
        <f>'1. ALL DATA'!A56</f>
        <v>VFM52</v>
      </c>
      <c r="B55" s="189" t="str">
        <f>'1. ALL DATA'!C56</f>
        <v>Investigate Automation of the Assessment Benefit Claims and Changes of Circumstances</v>
      </c>
      <c r="C55" s="337" t="str">
        <f>'1. ALL DATA'!D56</f>
        <v>Carry Out Pilot Study to Investigate Automation of the Assessment Benefit Claims and Changes of Circumstances 
(September 2018)</v>
      </c>
      <c r="D55" s="190" t="str">
        <f>'1. ALL DATA'!H56</f>
        <v>Not yet due</v>
      </c>
      <c r="E55" s="344"/>
      <c r="F55" s="190" t="str">
        <f>'1. ALL DATA'!M56</f>
        <v>Update not Provided</v>
      </c>
      <c r="G55" s="344"/>
      <c r="H55" s="137" t="str">
        <f>'1. ALL DATA'!R56</f>
        <v>Update not Provided</v>
      </c>
      <c r="I55" s="202"/>
      <c r="J55" s="137" t="str">
        <f>'1. ALL DATA'!V56</f>
        <v>Update not provided</v>
      </c>
    </row>
    <row r="56" spans="1:47" ht="99.75" customHeight="1">
      <c r="A56" s="187" t="str">
        <f>'1. ALL DATA'!A57</f>
        <v>VFM53</v>
      </c>
      <c r="B56" s="189" t="str">
        <f>'1. ALL DATA'!C57</f>
        <v>Continuing to Improve Customer Access to Services</v>
      </c>
      <c r="C56" s="337" t="str">
        <f>'1. ALL DATA'!D57</f>
        <v>Introduce Payment Kiosk at Burton Customer Service Centre 
(June 2018)</v>
      </c>
      <c r="D56" s="190" t="str">
        <f>'1. ALL DATA'!H57</f>
        <v>Off Target</v>
      </c>
      <c r="E56" s="202"/>
      <c r="F56" s="190" t="str">
        <f>'1. ALL DATA'!M57</f>
        <v>Update not Provided</v>
      </c>
      <c r="G56" s="202"/>
      <c r="H56" s="137" t="str">
        <f>'1. ALL DATA'!R57</f>
        <v>Update not Provided</v>
      </c>
      <c r="I56" s="202"/>
      <c r="J56" s="137" t="str">
        <f>'1. ALL DATA'!V57</f>
        <v>Update not provided</v>
      </c>
    </row>
    <row r="57" spans="1:47" ht="99.75" customHeight="1">
      <c r="A57" s="187" t="str">
        <f>'1. ALL DATA'!A58</f>
        <v>VFM54</v>
      </c>
      <c r="B57" s="189" t="str">
        <f>'1. ALL DATA'!C58</f>
        <v>Continuing to Improve Customer Access to Services</v>
      </c>
      <c r="C57" s="337" t="str">
        <f>'1. ALL DATA'!D58</f>
        <v>Plan for Amendments and Alterations to Customer Service Centre Complete
(August 2018)</v>
      </c>
      <c r="D57" s="190" t="str">
        <f>'1. ALL DATA'!H58</f>
        <v>On Track to be Achieved</v>
      </c>
      <c r="E57" s="202"/>
      <c r="F57" s="190" t="str">
        <f>'1. ALL DATA'!M58</f>
        <v>Update not Provided</v>
      </c>
      <c r="G57" s="202"/>
      <c r="H57" s="137" t="str">
        <f>'1. ALL DATA'!R58</f>
        <v>Update not Provided</v>
      </c>
      <c r="I57" s="202"/>
      <c r="J57" s="137" t="str">
        <f>'1. ALL DATA'!V58</f>
        <v>Update not provided</v>
      </c>
      <c r="AU57" s="34"/>
    </row>
    <row r="58" spans="1:47" s="149" customFormat="1" ht="94.5">
      <c r="A58" s="187" t="str">
        <f>'1. ALL DATA'!A59</f>
        <v>VFM55</v>
      </c>
      <c r="B58" s="189" t="str">
        <f>'1. ALL DATA'!C59</f>
        <v xml:space="preserve">Maintain Commissioning Approach with Third Sector Partners </v>
      </c>
      <c r="C58" s="337" t="str">
        <f>'1. ALL DATA'!D59</f>
        <v>Procurement of at Least 2 Contract Opportunities via Third Sector Organisations
(March 2019)</v>
      </c>
      <c r="D58" s="190" t="str">
        <f>'1. ALL DATA'!H59</f>
        <v>Not yet due</v>
      </c>
      <c r="E58" s="202"/>
      <c r="F58" s="190" t="str">
        <f>'1. ALL DATA'!M59</f>
        <v>Update not Provided</v>
      </c>
      <c r="G58" s="202"/>
      <c r="H58" s="137" t="str">
        <f>'1. ALL DATA'!R59</f>
        <v>Update not Provided</v>
      </c>
      <c r="I58" s="202"/>
      <c r="J58" s="137" t="str">
        <f>'1. ALL DATA'!V59</f>
        <v>Update not provided</v>
      </c>
      <c r="K58" s="150"/>
      <c r="L58" s="150"/>
      <c r="M58" s="150"/>
      <c r="N58" s="151"/>
      <c r="O58" s="152"/>
      <c r="P58" s="152"/>
      <c r="Q58" s="152"/>
      <c r="R58" s="152"/>
      <c r="S58" s="153"/>
      <c r="T58" s="150"/>
      <c r="U58" s="150"/>
      <c r="V58" s="150"/>
      <c r="W58" s="150"/>
      <c r="X58" s="154"/>
      <c r="Y58" s="154"/>
      <c r="Z58" s="154"/>
      <c r="AA58" s="154"/>
      <c r="AB58" s="148"/>
      <c r="AC58" s="144"/>
      <c r="AD58" s="155"/>
      <c r="AE58" s="155"/>
      <c r="AF58" s="155"/>
      <c r="AG58" s="155"/>
      <c r="AH58" s="155"/>
      <c r="AI58" s="155"/>
      <c r="AJ58" s="155"/>
      <c r="AK58" s="155"/>
      <c r="AL58" s="155"/>
      <c r="AM58" s="155"/>
      <c r="AN58" s="155"/>
      <c r="AO58" s="155"/>
      <c r="AP58" s="155"/>
      <c r="AQ58" s="155"/>
      <c r="AR58" s="155"/>
      <c r="AS58" s="155"/>
      <c r="AT58" s="155"/>
      <c r="AU58" s="155"/>
    </row>
    <row r="59" spans="1:47" ht="99.75" customHeight="1">
      <c r="A59" s="187" t="str">
        <f>'1. ALL DATA'!A60</f>
        <v>VFM56</v>
      </c>
      <c r="B59" s="189" t="str">
        <f>'1. ALL DATA'!C60</f>
        <v>Neighbourhood Fund Implementation</v>
      </c>
      <c r="C59" s="337" t="str">
        <f>'1. ALL DATA'!D60</f>
        <v>4 New Projects and 4 Existing Projects Taken to Completion</v>
      </c>
      <c r="D59" s="190" t="str">
        <f>'1. ALL DATA'!H60</f>
        <v>On Track to be Achieved</v>
      </c>
      <c r="E59" s="202"/>
      <c r="F59" s="190" t="str">
        <f>'1. ALL DATA'!M60</f>
        <v>Update not Provided</v>
      </c>
      <c r="G59" s="202"/>
      <c r="H59" s="137" t="str">
        <f>'1. ALL DATA'!R60</f>
        <v>Update not Provided</v>
      </c>
      <c r="I59" s="202"/>
      <c r="J59" s="137" t="str">
        <f>'1. ALL DATA'!V60</f>
        <v>Update not provided</v>
      </c>
    </row>
    <row r="60" spans="1:47" ht="99.75" customHeight="1">
      <c r="A60" s="187" t="str">
        <f>'1. ALL DATA'!A61</f>
        <v>VFM57</v>
      </c>
      <c r="B60" s="189" t="str">
        <f>'1. ALL DATA'!C61</f>
        <v>Raise the Profile of Neighbourhood Fund (NF) and Councillor Community Fund (CCF)</v>
      </c>
      <c r="C60" s="337" t="str">
        <f>'1. ALL DATA'!D61</f>
        <v>Highlight Supported NF and CCF Projects Via Social Media Channels 
(March 2019)</v>
      </c>
      <c r="D60" s="190" t="str">
        <f>'1. ALL DATA'!H61</f>
        <v>Not yet due</v>
      </c>
      <c r="E60" s="202"/>
      <c r="F60" s="190" t="str">
        <f>'1. ALL DATA'!M61</f>
        <v>Update not Provided</v>
      </c>
      <c r="G60" s="202"/>
      <c r="H60" s="137" t="str">
        <f>'1. ALL DATA'!R61</f>
        <v>Update not Provided</v>
      </c>
      <c r="I60" s="202"/>
      <c r="J60" s="137" t="str">
        <f>'1. ALL DATA'!V61</f>
        <v>Update not provided</v>
      </c>
    </row>
    <row r="61" spans="1:47" ht="99.75" customHeight="1">
      <c r="A61" s="361" t="str">
        <f>'1. ALL DATA'!A62</f>
        <v>VFM58</v>
      </c>
      <c r="B61" s="248" t="str">
        <f>'1. ALL DATA'!C62</f>
        <v>Brief Elected Members on New Councillor Community Fund (CCF)</v>
      </c>
      <c r="C61" s="362" t="str">
        <f>'1. ALL DATA'!D62</f>
        <v>Hold Member Workshop on the CCF Providing Guidance on Developing Community Projects 
(July 2018)</v>
      </c>
      <c r="D61" s="249" t="str">
        <f>'1. ALL DATA'!H62</f>
        <v>On Track to be Achieved</v>
      </c>
      <c r="E61" s="367"/>
      <c r="F61" s="249" t="str">
        <f>'1. ALL DATA'!M62</f>
        <v>Update not Provided</v>
      </c>
      <c r="G61" s="367"/>
      <c r="H61" s="194" t="str">
        <f>'1. ALL DATA'!R62</f>
        <v>Update not Provided</v>
      </c>
      <c r="I61" s="367"/>
      <c r="J61" s="194" t="str">
        <f>'1. ALL DATA'!V62</f>
        <v>Update not provided</v>
      </c>
    </row>
    <row r="62" spans="1:47" ht="25.5" customHeight="1">
      <c r="A62" s="191" t="str">
        <f>'1. ALL DATA'!A63</f>
        <v>Promoting Local Economic Growth - to Benefit Local People by Turning Aspiration into Reality</v>
      </c>
      <c r="B62" s="369"/>
      <c r="C62" s="369"/>
      <c r="D62" s="369"/>
      <c r="E62" s="369"/>
      <c r="F62" s="369"/>
      <c r="G62" s="369"/>
      <c r="H62" s="369"/>
      <c r="I62" s="369"/>
      <c r="J62" s="370"/>
    </row>
    <row r="63" spans="1:47" s="352" customFormat="1" ht="69.75" customHeight="1">
      <c r="A63" s="188" t="str">
        <f>'1. ALL DATA'!A64</f>
        <v>PLEG01</v>
      </c>
      <c r="B63" s="189" t="str">
        <f>'1. ALL DATA'!C64</f>
        <v>Markets Options Appraisal</v>
      </c>
      <c r="C63" s="359" t="str">
        <f>'1. ALL DATA'!D64</f>
        <v>Evaluation of Future Options for the Market Offering Completed 
(March 2019)</v>
      </c>
      <c r="D63" s="190" t="str">
        <f>'1. ALL DATA'!H64</f>
        <v>Not yet due</v>
      </c>
      <c r="E63" s="368"/>
      <c r="F63" s="190" t="str">
        <f>'1. ALL DATA'!M64</f>
        <v>Update not Provided</v>
      </c>
      <c r="G63" s="368"/>
      <c r="H63" s="190" t="str">
        <f>'1. ALL DATA'!R64</f>
        <v>Update not Provided</v>
      </c>
      <c r="I63" s="368"/>
      <c r="J63" s="190" t="str">
        <f>'1. ALL DATA'!V64</f>
        <v>Update not provided</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row>
    <row r="64" spans="1:47" ht="99.75" customHeight="1">
      <c r="A64" s="187" t="str">
        <f>'1. ALL DATA'!A65</f>
        <v>PLEG02</v>
      </c>
      <c r="B64" s="189" t="str">
        <f>'1. ALL DATA'!C65</f>
        <v>Major Planning Applications Determined Within 13 Weeks</v>
      </c>
      <c r="C64" s="337" t="str">
        <f>'1. ALL DATA'!D65</f>
        <v>Top Quartile as Measured Against Relevant DCLG Figures</v>
      </c>
      <c r="D64" s="190" t="str">
        <f>'1. ALL DATA'!H65</f>
        <v>On Track to be Achieved</v>
      </c>
      <c r="E64" s="202"/>
      <c r="F64" s="190" t="str">
        <f>'1. ALL DATA'!M65</f>
        <v>Update not Provided</v>
      </c>
      <c r="G64" s="202"/>
      <c r="H64" s="137" t="str">
        <f>'1. ALL DATA'!R65</f>
        <v>Update not Provided</v>
      </c>
      <c r="I64" s="202"/>
      <c r="J64" s="137" t="str">
        <f>'1. ALL DATA'!V65</f>
        <v>Update not provided</v>
      </c>
    </row>
    <row r="65" spans="1:10" ht="99.75" customHeight="1">
      <c r="A65" s="187" t="str">
        <f>'1. ALL DATA'!A66</f>
        <v>PLEG03</v>
      </c>
      <c r="B65" s="189" t="str">
        <f>'1. ALL DATA'!C66</f>
        <v>Minor Planning Applications Determined Within 8 Weeks</v>
      </c>
      <c r="C65" s="337" t="str">
        <f>'1. ALL DATA'!D66</f>
        <v>Top Quartile as Measured Against Relevant DCLG Figures</v>
      </c>
      <c r="D65" s="190" t="str">
        <f>'1. ALL DATA'!H66</f>
        <v>On Track to be Achieved</v>
      </c>
      <c r="E65" s="202"/>
      <c r="F65" s="190" t="str">
        <f>'1. ALL DATA'!M66</f>
        <v>Update not Provided</v>
      </c>
      <c r="G65" s="202"/>
      <c r="H65" s="137" t="str">
        <f>'1. ALL DATA'!R66</f>
        <v>Update not Provided</v>
      </c>
      <c r="I65" s="202"/>
      <c r="J65" s="137" t="str">
        <f>'1. ALL DATA'!V66</f>
        <v>Update not provided</v>
      </c>
    </row>
    <row r="66" spans="1:10" ht="99.75" customHeight="1">
      <c r="A66" s="187" t="str">
        <f>'1. ALL DATA'!A67</f>
        <v>PLEG04</v>
      </c>
      <c r="B66" s="189" t="str">
        <f>'1. ALL DATA'!C67</f>
        <v>Other Planning Applications Determined Within 8 Weeks</v>
      </c>
      <c r="C66" s="337" t="str">
        <f>'1. ALL DATA'!D67</f>
        <v>Top Quartile as Measured Against Relevant DCLG Figures</v>
      </c>
      <c r="D66" s="190" t="str">
        <f>'1. ALL DATA'!H67</f>
        <v>On Track to be Achieved</v>
      </c>
      <c r="E66" s="202"/>
      <c r="F66" s="190" t="str">
        <f>'1. ALL DATA'!M67</f>
        <v>Update not Provided</v>
      </c>
      <c r="G66" s="202"/>
      <c r="H66" s="137" t="str">
        <f>'1. ALL DATA'!R67</f>
        <v>Update not Provided</v>
      </c>
      <c r="I66" s="202"/>
      <c r="J66" s="137" t="str">
        <f>'1. ALL DATA'!V67</f>
        <v>Update not provided</v>
      </c>
    </row>
    <row r="67" spans="1:10" ht="99.75" customHeight="1">
      <c r="A67" s="187" t="str">
        <f>'1. ALL DATA'!A68</f>
        <v>PLEG05</v>
      </c>
      <c r="B67" s="189" t="str">
        <f>'1. ALL DATA'!C68</f>
        <v xml:space="preserve">To Carry Out Necessary Work With Reference to the Transfer of the Local Land Charges Register to the Land Registry </v>
      </c>
      <c r="C67" s="337" t="str">
        <f>'1. ALL DATA'!D68</f>
        <v>Completed in Accordance With Any Legislative Requirements
(March 2019)</v>
      </c>
      <c r="D67" s="190" t="str">
        <f>'1. ALL DATA'!H68</f>
        <v>On Track to be Achieved</v>
      </c>
      <c r="E67" s="202"/>
      <c r="F67" s="190" t="str">
        <f>'1. ALL DATA'!M68</f>
        <v>Update not Provided</v>
      </c>
      <c r="G67" s="202"/>
      <c r="H67" s="137" t="str">
        <f>'1. ALL DATA'!R68</f>
        <v>Update not Provided</v>
      </c>
      <c r="I67" s="202"/>
      <c r="J67" s="137" t="str">
        <f>'1. ALL DATA'!V68</f>
        <v>Update not provided</v>
      </c>
    </row>
    <row r="68" spans="1:10" ht="99.75" customHeight="1">
      <c r="A68" s="187" t="str">
        <f>'1. ALL DATA'!A69</f>
        <v>PLEG06</v>
      </c>
      <c r="B68" s="189" t="str">
        <f>'1. ALL DATA'!C69</f>
        <v xml:space="preserve">To Carry Out Necessary Work With Reference To Planning Legislative Changes </v>
      </c>
      <c r="C68" s="337" t="str">
        <f>'1. ALL DATA'!D69</f>
        <v>Completed in Accordance With Any Legislative Changes And Requirements
(March 2019)</v>
      </c>
      <c r="D68" s="190" t="str">
        <f>'1. ALL DATA'!H69</f>
        <v>On Track to be Achieved</v>
      </c>
      <c r="E68" s="202"/>
      <c r="F68" s="190" t="str">
        <f>'1. ALL DATA'!M69</f>
        <v>Update not Provided</v>
      </c>
      <c r="G68" s="202"/>
      <c r="H68" s="137" t="str">
        <f>'1. ALL DATA'!R69</f>
        <v>Update not Provided</v>
      </c>
      <c r="I68" s="202"/>
      <c r="J68" s="137" t="str">
        <f>'1. ALL DATA'!V69</f>
        <v>Update not provided</v>
      </c>
    </row>
    <row r="69" spans="1:10" ht="99.75" customHeight="1">
      <c r="A69" s="187" t="str">
        <f>'1. ALL DATA'!A70</f>
        <v>PLEG07</v>
      </c>
      <c r="B69" s="189" t="str">
        <f>'1. ALL DATA'!C70</f>
        <v xml:space="preserve">Campaign for Improvements to Burton Train Station </v>
      </c>
      <c r="C69" s="337" t="str">
        <f>'1. ALL DATA'!D70</f>
        <v>Agree an Action Plan with Key Partners to Campaign for Improvements to Burton Train Station 
(March 2019)</v>
      </c>
      <c r="D69" s="190" t="str">
        <f>'1. ALL DATA'!H70</f>
        <v>On Track to be Achieved</v>
      </c>
      <c r="E69" s="202"/>
      <c r="F69" s="190" t="str">
        <f>'1. ALL DATA'!M70</f>
        <v>Update not Provided</v>
      </c>
      <c r="G69" s="202"/>
      <c r="H69" s="137" t="str">
        <f>'1. ALL DATA'!R70</f>
        <v>Update not Provided</v>
      </c>
      <c r="I69" s="202"/>
      <c r="J69" s="137" t="str">
        <f>'1. ALL DATA'!V70</f>
        <v>Update not provided</v>
      </c>
    </row>
    <row r="70" spans="1:10" ht="99.75" customHeight="1">
      <c r="A70" s="187" t="str">
        <f>'1. ALL DATA'!A71</f>
        <v>PLEG08</v>
      </c>
      <c r="B70" s="189" t="str">
        <f>'1. ALL DATA'!C71</f>
        <v>Deliver Supplementary Planning Documents</v>
      </c>
      <c r="C70" s="337" t="str">
        <f>'1. ALL DATA'!D71</f>
        <v>Adoption of Open Spaces Supplementary Planning Document
(March 2019)</v>
      </c>
      <c r="D70" s="190" t="str">
        <f>'1. ALL DATA'!H71</f>
        <v>On Track to be Achieved</v>
      </c>
      <c r="E70" s="202"/>
      <c r="F70" s="190" t="str">
        <f>'1. ALL DATA'!M71</f>
        <v>Update not Provided</v>
      </c>
      <c r="G70" s="202"/>
      <c r="H70" s="137" t="str">
        <f>'1. ALL DATA'!R71</f>
        <v>Update not Provided</v>
      </c>
      <c r="I70" s="202"/>
      <c r="J70" s="137" t="str">
        <f>'1. ALL DATA'!V71</f>
        <v>Update not provided</v>
      </c>
    </row>
    <row r="71" spans="1:10" ht="99.75" customHeight="1">
      <c r="A71" s="187" t="str">
        <f>'1. ALL DATA'!A72</f>
        <v>PLEG09</v>
      </c>
      <c r="B71" s="189" t="str">
        <f>'1. ALL DATA'!C72</f>
        <v>Implement the Brownfield and Infill Regeneration Strategy</v>
      </c>
      <c r="C71" s="337" t="str">
        <f>'1. ALL DATA'!D72</f>
        <v>Identify a Pilot Scheme for Using Commuted Sums to Facilitate Affordable Housing on Brownfield Land
(July 2018)</v>
      </c>
      <c r="D71" s="190" t="str">
        <f>'1. ALL DATA'!H72</f>
        <v>On Track to be Achieved</v>
      </c>
      <c r="E71" s="344"/>
      <c r="F71" s="190" t="str">
        <f>'1. ALL DATA'!M72</f>
        <v>Update not Provided</v>
      </c>
      <c r="G71" s="344"/>
      <c r="H71" s="137" t="str">
        <f>'1. ALL DATA'!R72</f>
        <v>Update not Provided</v>
      </c>
      <c r="I71" s="344"/>
      <c r="J71" s="137" t="str">
        <f>'1. ALL DATA'!V72</f>
        <v>Update not provided</v>
      </c>
    </row>
    <row r="72" spans="1:10" ht="99.75" customHeight="1">
      <c r="A72" s="187" t="str">
        <f>'1. ALL DATA'!A73</f>
        <v>PLEG10</v>
      </c>
      <c r="B72" s="189" t="str">
        <f>'1. ALL DATA'!C73</f>
        <v xml:space="preserve">Deliver a Mixed-Use Scheme at Bargates </v>
      </c>
      <c r="C72" s="337" t="str">
        <f>'1. ALL DATA'!D73</f>
        <v xml:space="preserve">Complete the Sale of Bargates (Conditional on Planning Permission Being Granted) 
(July 2018) </v>
      </c>
      <c r="D72" s="190" t="str">
        <f>'1. ALL DATA'!H73</f>
        <v>Off Target</v>
      </c>
      <c r="E72" s="344"/>
      <c r="F72" s="190" t="str">
        <f>'1. ALL DATA'!M73</f>
        <v>Update not Provided</v>
      </c>
      <c r="G72" s="344"/>
      <c r="H72" s="137" t="str">
        <f>'1. ALL DATA'!R73</f>
        <v>Update not Provided</v>
      </c>
      <c r="I72" s="344"/>
      <c r="J72" s="137" t="str">
        <f>'1. ALL DATA'!V73</f>
        <v>Update not provided</v>
      </c>
    </row>
    <row r="73" spans="1:10" ht="99.75" customHeight="1">
      <c r="A73" s="187" t="str">
        <f>'1. ALL DATA'!A74</f>
        <v>PLEG11</v>
      </c>
      <c r="B73" s="189" t="str">
        <f>'1. ALL DATA'!C74</f>
        <v>Facilitate Inward Investment and Support Businesses Looking for Funding and Employment Opportunities Across the Region to Position the Council as a Key Contact for Inward Investment</v>
      </c>
      <c r="C73" s="337" t="str">
        <f>'1. ALL DATA'!D74</f>
        <v>(a) Conduct a Marketing Campaign Aimed at Businesses (October 2018) and; (b) Produce an Annual Report on Activity 
(March 2019)</v>
      </c>
      <c r="D73" s="190" t="str">
        <f>'1. ALL DATA'!H74</f>
        <v>On Track to be Achieved</v>
      </c>
      <c r="E73" s="344"/>
      <c r="F73" s="190" t="str">
        <f>'1. ALL DATA'!M74</f>
        <v>Update not Provided</v>
      </c>
      <c r="G73" s="344"/>
      <c r="H73" s="137" t="str">
        <f>'1. ALL DATA'!R74</f>
        <v>Update not Provided</v>
      </c>
      <c r="I73" s="344"/>
      <c r="J73" s="137" t="str">
        <f>'1. ALL DATA'!V74</f>
        <v>Update not provided</v>
      </c>
    </row>
    <row r="74" spans="1:10" ht="99.75" customHeight="1">
      <c r="A74" s="187" t="str">
        <f>'1. ALL DATA'!A75</f>
        <v>PLEG12</v>
      </c>
      <c r="B74" s="189" t="str">
        <f>'1. ALL DATA'!C75</f>
        <v>Facilitate Inward Investment and Support Businesses Looking for Funding and Employment Opportunities Across the Region to Position the Council as a Key Contact for Inward Investment</v>
      </c>
      <c r="C74" s="337" t="str">
        <f>'1. ALL DATA'!D75</f>
        <v>Review the Success of the Marketing Campaign and Implement any Relevant Next Steps 
(March 2019)</v>
      </c>
      <c r="D74" s="190" t="str">
        <f>'1. ALL DATA'!H75</f>
        <v>Not yet due</v>
      </c>
      <c r="E74" s="344"/>
      <c r="F74" s="190" t="str">
        <f>'1. ALL DATA'!M75</f>
        <v>Update not Provided</v>
      </c>
      <c r="G74" s="202"/>
      <c r="H74" s="137" t="str">
        <f>'1. ALL DATA'!R75</f>
        <v>Update not Provided</v>
      </c>
      <c r="I74" s="202"/>
      <c r="J74" s="137" t="str">
        <f>'1. ALL DATA'!V75</f>
        <v>Update not provided</v>
      </c>
    </row>
    <row r="75" spans="1:10" ht="99.75" customHeight="1">
      <c r="A75" s="187" t="str">
        <f>'1. ALL DATA'!A76</f>
        <v>PLEG13</v>
      </c>
      <c r="B75" s="189" t="str">
        <f>'1. ALL DATA'!C76</f>
        <v xml:space="preserve">Promote Local Employment Opportunities </v>
      </c>
      <c r="C75" s="337" t="str">
        <f>'1. ALL DATA'!D76</f>
        <v>Support the Delivery of Three Job Fairs 
(March 2019)</v>
      </c>
      <c r="D75" s="190" t="str">
        <f>'1. ALL DATA'!H76</f>
        <v>On Track to be Achieved</v>
      </c>
      <c r="E75" s="202"/>
      <c r="F75" s="190" t="str">
        <f>'1. ALL DATA'!M76</f>
        <v>Update not Provided</v>
      </c>
      <c r="G75" s="202"/>
      <c r="H75" s="137" t="str">
        <f>'1. ALL DATA'!R76</f>
        <v>Update not Provided</v>
      </c>
      <c r="I75" s="202"/>
      <c r="J75" s="137" t="str">
        <f>'1. ALL DATA'!V76</f>
        <v>Update not provided</v>
      </c>
    </row>
    <row r="76" spans="1:10" ht="99.75" customHeight="1">
      <c r="A76" s="187" t="str">
        <f>'1. ALL DATA'!A77</f>
        <v>PLEG14</v>
      </c>
      <c r="B76" s="189" t="str">
        <f>'1. ALL DATA'!C77</f>
        <v>Complete the Sale of Land at Lynwood Road</v>
      </c>
      <c r="C76" s="337" t="str">
        <f>'1. ALL DATA'!D77</f>
        <v>Complete the Sale of Land at Lynwood Road for a Residential Development 
(September 2018)</v>
      </c>
      <c r="D76" s="190" t="str">
        <f>'1. ALL DATA'!H77</f>
        <v>On Track to be Achieved</v>
      </c>
      <c r="E76" s="344"/>
      <c r="F76" s="190" t="str">
        <f>'1. ALL DATA'!M77</f>
        <v>Update not Provided</v>
      </c>
      <c r="G76" s="344"/>
      <c r="H76" s="137" t="str">
        <f>'1. ALL DATA'!R77</f>
        <v>Update not Provided</v>
      </c>
      <c r="I76" s="202"/>
      <c r="J76" s="137" t="str">
        <f>'1. ALL DATA'!V77</f>
        <v>Update not provided</v>
      </c>
    </row>
    <row r="77" spans="1:10" ht="25.5" customHeight="1">
      <c r="A77" s="191" t="str">
        <f>'1. ALL DATA'!A78</f>
        <v>Protecting and Strengthening Communities - Love Where You Live</v>
      </c>
      <c r="B77" s="369"/>
      <c r="C77" s="369"/>
      <c r="D77" s="369"/>
      <c r="E77" s="369"/>
      <c r="F77" s="369"/>
      <c r="G77" s="369"/>
      <c r="H77" s="369"/>
      <c r="I77" s="369"/>
      <c r="J77" s="370"/>
    </row>
    <row r="78" spans="1:10" ht="99.75" customHeight="1">
      <c r="A78" s="187" t="str">
        <f>'1. ALL DATA'!A79</f>
        <v>PSC01</v>
      </c>
      <c r="B78" s="189" t="str">
        <f>'1. ALL DATA'!C79</f>
        <v>Increasing Opportunity for Democratic Engagement</v>
      </c>
      <c r="C78" s="337" t="str">
        <f>'1. ALL DATA'!D79</f>
        <v>Investigate Use of Digital Engagement Software for Electoral Registration 
(December 2018)</v>
      </c>
      <c r="D78" s="190" t="str">
        <f>'1. ALL DATA'!H79</f>
        <v>On Track to be Achieved</v>
      </c>
      <c r="E78" s="202"/>
      <c r="F78" s="190" t="str">
        <f>'1. ALL DATA'!M79</f>
        <v>Update not Provided</v>
      </c>
      <c r="G78" s="202"/>
      <c r="H78" s="137" t="str">
        <f>'1. ALL DATA'!R79</f>
        <v>Update not Provided</v>
      </c>
      <c r="I78" s="202"/>
      <c r="J78" s="137" t="str">
        <f>'1. ALL DATA'!V79</f>
        <v>Update not provided</v>
      </c>
    </row>
    <row r="79" spans="1:10" ht="99.75" customHeight="1">
      <c r="A79" s="187" t="str">
        <f>'1. ALL DATA'!A80</f>
        <v>PSC02</v>
      </c>
      <c r="B79" s="189" t="str">
        <f>'1. ALL DATA'!C80</f>
        <v>Increasing Opportunity for Democratic Engagement</v>
      </c>
      <c r="C79" s="337" t="str">
        <f>'1. ALL DATA'!D80</f>
        <v>Prepare for Polling District Review 
(March 2019)</v>
      </c>
      <c r="D79" s="190" t="str">
        <f>'1. ALL DATA'!H80</f>
        <v>On Track to be Achieved</v>
      </c>
      <c r="E79" s="202"/>
      <c r="F79" s="190" t="str">
        <f>'1. ALL DATA'!M80</f>
        <v>Update not Provided</v>
      </c>
      <c r="G79" s="202"/>
      <c r="H79" s="137" t="str">
        <f>'1. ALL DATA'!R80</f>
        <v>Update not Provided</v>
      </c>
      <c r="I79" s="202"/>
      <c r="J79" s="137" t="str">
        <f>'1. ALL DATA'!V80</f>
        <v>Update not provided</v>
      </c>
    </row>
    <row r="80" spans="1:10" ht="87.75">
      <c r="A80" s="187" t="str">
        <f>'1. ALL DATA'!A81</f>
        <v>PSC03</v>
      </c>
      <c r="B80" s="189" t="str">
        <f>'1. ALL DATA'!C81</f>
        <v>Continue to Develop SMART/Digital Approach to Improve Public Access to Services</v>
      </c>
      <c r="C80" s="337" t="str">
        <f>'1. ALL DATA'!D81</f>
        <v>Adoption of Digital Strategy 
(October 2018)</v>
      </c>
      <c r="D80" s="190" t="str">
        <f>'1. ALL DATA'!H81</f>
        <v>Not yet due</v>
      </c>
      <c r="E80" s="202"/>
      <c r="F80" s="190" t="str">
        <f>'1. ALL DATA'!M81</f>
        <v>Update not Provided</v>
      </c>
      <c r="G80" s="202"/>
      <c r="H80" s="137" t="str">
        <f>'1. ALL DATA'!R81</f>
        <v>Update not Provided</v>
      </c>
      <c r="I80" s="202"/>
      <c r="J80" s="137" t="str">
        <f>'1. ALL DATA'!V81</f>
        <v>Update not provided</v>
      </c>
    </row>
    <row r="81" spans="1:46" ht="99.75" customHeight="1">
      <c r="A81" s="187" t="str">
        <f>'1. ALL DATA'!A82</f>
        <v>PSC04</v>
      </c>
      <c r="B81" s="189" t="str">
        <f>'1. ALL DATA'!C82</f>
        <v>Continue to Develop SMART/Digital Approach to Improve Public Access to Services</v>
      </c>
      <c r="C81" s="337" t="str">
        <f>'1. ALL DATA'!D82</f>
        <v>80% of 2018/19 Milestones in New Digital Strategy Achieved 
(March 2019)</v>
      </c>
      <c r="D81" s="190" t="str">
        <f>'1. ALL DATA'!H82</f>
        <v>Not yet due</v>
      </c>
      <c r="E81" s="202"/>
      <c r="F81" s="190" t="str">
        <f>'1. ALL DATA'!M82</f>
        <v>Update not Provided</v>
      </c>
      <c r="G81" s="201"/>
      <c r="H81" s="137" t="str">
        <f>'1. ALL DATA'!R82</f>
        <v>Update not Provided</v>
      </c>
      <c r="I81" s="201"/>
      <c r="J81" s="137" t="str">
        <f>'1. ALL DATA'!V82</f>
        <v>Update not provided</v>
      </c>
    </row>
    <row r="82" spans="1:46" ht="99.75" customHeight="1">
      <c r="A82" s="187" t="str">
        <f>'1. ALL DATA'!A83</f>
        <v>PSC05</v>
      </c>
      <c r="B82" s="189" t="str">
        <f>'1. ALL DATA'!C83</f>
        <v>Continue to Develop SMART/Digital Approach to Improve Public Access to Services</v>
      </c>
      <c r="C82" s="337" t="str">
        <f>'1. ALL DATA'!D83</f>
        <v>Corporate Website Refresh Complete 
(March 2019)</v>
      </c>
      <c r="D82" s="190" t="str">
        <f>'1. ALL DATA'!H83</f>
        <v>Not yet due</v>
      </c>
      <c r="E82" s="202"/>
      <c r="F82" s="190" t="str">
        <f>'1. ALL DATA'!M83</f>
        <v>Update not Provided</v>
      </c>
      <c r="G82" s="202"/>
      <c r="H82" s="137" t="str">
        <f>'1. ALL DATA'!R83</f>
        <v>Update not Provided</v>
      </c>
      <c r="I82" s="202"/>
      <c r="J82" s="137" t="str">
        <f>'1. ALL DATA'!V83</f>
        <v>Update not provided</v>
      </c>
    </row>
    <row r="83" spans="1:46" ht="99.75" customHeight="1">
      <c r="A83" s="187" t="str">
        <f>'1. ALL DATA'!A84</f>
        <v>PSC06</v>
      </c>
      <c r="B83" s="189" t="str">
        <f>'1. ALL DATA'!C84</f>
        <v>Improving Public Art in the Borough</v>
      </c>
      <c r="C83" s="337" t="str">
        <f>'1. ALL DATA'!D84</f>
        <v>Develop a Project Plan for the Delivery of Public Art Including;    New Public Art Commissions Including Both Permanent and Temporary Pieces     Investigating the Feasibility of Moving the Malt Shovel 
(August 2018)</v>
      </c>
      <c r="D83" s="190" t="str">
        <f>'1. ALL DATA'!H84</f>
        <v>On Track to be Achieved</v>
      </c>
      <c r="E83" s="202"/>
      <c r="F83" s="190" t="str">
        <f>'1. ALL DATA'!M84</f>
        <v>Update not Provided</v>
      </c>
      <c r="G83" s="202"/>
      <c r="H83" s="137" t="str">
        <f>'1. ALL DATA'!R84</f>
        <v>Update not Provided</v>
      </c>
      <c r="I83" s="202"/>
      <c r="J83" s="137" t="str">
        <f>'1. ALL DATA'!V84</f>
        <v>Update not provided</v>
      </c>
    </row>
    <row r="84" spans="1:46" ht="99.75" customHeight="1">
      <c r="A84" s="187" t="str">
        <f>'1. ALL DATA'!A85</f>
        <v>PSC07</v>
      </c>
      <c r="B84" s="189" t="str">
        <f>'1. ALL DATA'!C85</f>
        <v>Community Sport and Health Development Initiatives</v>
      </c>
      <c r="C84" s="337" t="str">
        <f>'1. ALL DATA'!D85</f>
        <v>Re-Launch the Council’s Disability Sport Programme Under the “Able Too” Brand
(July 2018)</v>
      </c>
      <c r="D84" s="190" t="str">
        <f>'1. ALL DATA'!H85</f>
        <v>On Track to be Achieved</v>
      </c>
      <c r="E84" s="344"/>
      <c r="F84" s="190" t="str">
        <f>'1. ALL DATA'!M85</f>
        <v>Update not Provided</v>
      </c>
      <c r="G84" s="202"/>
      <c r="H84" s="137" t="str">
        <f>'1. ALL DATA'!R85</f>
        <v>Update not Provided</v>
      </c>
      <c r="I84" s="202"/>
      <c r="J84" s="137" t="str">
        <f>'1. ALL DATA'!V85</f>
        <v>Update not provided</v>
      </c>
    </row>
    <row r="85" spans="1:46" s="149" customFormat="1" ht="126">
      <c r="A85" s="187" t="str">
        <f>'1. ALL DATA'!A86</f>
        <v>PSC08</v>
      </c>
      <c r="B85" s="189" t="str">
        <f>'1. ALL DATA'!C86</f>
        <v xml:space="preserve">Delivering Open Space Improvement Initiatives </v>
      </c>
      <c r="C85" s="337" t="str">
        <f>'1. ALL DATA'!D86</f>
        <v>Management Strategy Prepared and Ready for 2019 Green Flag Submission, Including the Washlands and Stapenhill Gardens 
(January 2019)</v>
      </c>
      <c r="D85" s="190" t="str">
        <f>'1. ALL DATA'!H86</f>
        <v>Not yet due</v>
      </c>
      <c r="E85" s="202"/>
      <c r="F85" s="190" t="str">
        <f>'1. ALL DATA'!M86</f>
        <v>Update not Provided</v>
      </c>
      <c r="G85" s="202"/>
      <c r="H85" s="137" t="str">
        <f>'1. ALL DATA'!R86</f>
        <v>Update not Provided</v>
      </c>
      <c r="I85" s="202"/>
      <c r="J85" s="137" t="str">
        <f>'1. ALL DATA'!V86</f>
        <v>Update not provided</v>
      </c>
      <c r="K85" s="156"/>
      <c r="L85" s="156"/>
      <c r="M85" s="157"/>
      <c r="N85" s="158"/>
      <c r="O85" s="159"/>
      <c r="P85" s="159"/>
      <c r="Q85" s="159"/>
      <c r="R85" s="157"/>
      <c r="S85" s="160"/>
      <c r="T85" s="156"/>
      <c r="U85" s="156"/>
      <c r="V85" s="161"/>
      <c r="W85" s="156"/>
      <c r="X85" s="157"/>
      <c r="Y85" s="157"/>
      <c r="Z85" s="157"/>
      <c r="AA85" s="157"/>
      <c r="AB85" s="148"/>
      <c r="AC85" s="144"/>
      <c r="AD85" s="155"/>
      <c r="AE85" s="155"/>
      <c r="AF85" s="155"/>
      <c r="AG85" s="155"/>
      <c r="AH85" s="155"/>
      <c r="AI85" s="155"/>
      <c r="AJ85" s="155"/>
      <c r="AK85" s="155"/>
      <c r="AL85" s="155"/>
      <c r="AM85" s="155"/>
      <c r="AN85" s="155"/>
      <c r="AO85" s="155"/>
      <c r="AP85" s="155"/>
      <c r="AQ85" s="155"/>
      <c r="AR85" s="155"/>
      <c r="AS85" s="155"/>
      <c r="AT85" s="155"/>
    </row>
    <row r="86" spans="1:46" s="352" customFormat="1" ht="103.5" customHeight="1">
      <c r="A86" s="187" t="str">
        <f>'1. ALL DATA'!A87</f>
        <v>PSC09</v>
      </c>
      <c r="B86" s="189" t="str">
        <f>'1. ALL DATA'!C87</f>
        <v>Delivering Open Space Improvement Initiatives</v>
      </c>
      <c r="C86" s="337" t="str">
        <f>'1. ALL DATA'!D87</f>
        <v>Develop Proposals for the Improvement of the Memorial Gardens, Abbot’s Garden and Andressey Passage 
(June 2018)</v>
      </c>
      <c r="D86" s="190" t="str">
        <f>'1. ALL DATA'!H87</f>
        <v>Fully Achieved</v>
      </c>
      <c r="E86" s="371"/>
      <c r="F86" s="190" t="str">
        <f>'1. ALL DATA'!M87</f>
        <v>Update not Provided</v>
      </c>
      <c r="G86" s="372"/>
      <c r="H86" s="137" t="str">
        <f>'1. ALL DATA'!R87</f>
        <v>Update not Provided</v>
      </c>
      <c r="I86" s="372"/>
      <c r="J86" s="137" t="str">
        <f>'1. ALL DATA'!V87</f>
        <v>Update not provided</v>
      </c>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row>
    <row r="87" spans="1:46" ht="99.75" customHeight="1">
      <c r="A87" s="187" t="str">
        <f>'1. ALL DATA'!A88</f>
        <v>PSC10</v>
      </c>
      <c r="B87" s="189" t="str">
        <f>'1. ALL DATA'!C88</f>
        <v xml:space="preserve">Delivering Open Space Improvement Initiatives </v>
      </c>
      <c r="C87" s="337" t="str">
        <f>'1. ALL DATA'!D88</f>
        <v>Submit an Application to The National Forest for Grant Support 
(November 2018)</v>
      </c>
      <c r="D87" s="190" t="str">
        <f>'1. ALL DATA'!H88</f>
        <v>Not yet due</v>
      </c>
      <c r="E87" s="202"/>
      <c r="F87" s="190" t="str">
        <f>'1. ALL DATA'!M88</f>
        <v>Update not Provided</v>
      </c>
      <c r="G87" s="202"/>
      <c r="H87" s="137" t="str">
        <f>'1. ALL DATA'!R88</f>
        <v>Update not Provided</v>
      </c>
      <c r="I87" s="202"/>
      <c r="J87" s="137" t="str">
        <f>'1. ALL DATA'!V88</f>
        <v>Update not provided</v>
      </c>
    </row>
    <row r="88" spans="1:46" ht="99.75" customHeight="1">
      <c r="A88" s="187" t="str">
        <f>'1. ALL DATA'!A89</f>
        <v>PSC11</v>
      </c>
      <c r="B88" s="189" t="str">
        <f>'1. ALL DATA'!C89</f>
        <v>Review The Provision Of Cycle Facilities On Open Spaces And Car Parks</v>
      </c>
      <c r="C88" s="337" t="str">
        <f>'1. ALL DATA'!D89</f>
        <v>Review of Cycle Facilities Complete 
(October 2018)</v>
      </c>
      <c r="D88" s="190" t="str">
        <f>'1. ALL DATA'!H89</f>
        <v>Not yet due</v>
      </c>
      <c r="E88" s="202"/>
      <c r="F88" s="190" t="str">
        <f>'1. ALL DATA'!M89</f>
        <v>Update not Provided</v>
      </c>
      <c r="G88" s="202"/>
      <c r="H88" s="137" t="str">
        <f>'1. ALL DATA'!R89</f>
        <v>Update not Provided</v>
      </c>
      <c r="I88" s="202"/>
      <c r="J88" s="137" t="str">
        <f>'1. ALL DATA'!V89</f>
        <v>Update not provided</v>
      </c>
    </row>
    <row r="89" spans="1:46" ht="99.75" customHeight="1">
      <c r="A89" s="187" t="str">
        <f>'1. ALL DATA'!A90</f>
        <v>PSC12</v>
      </c>
      <c r="B89" s="189" t="str">
        <f>'1. ALL DATA'!C90</f>
        <v>Green Flag Awards</v>
      </c>
      <c r="C89" s="337" t="str">
        <f>'1. ALL DATA'!D90</f>
        <v>Achieve 2 Green Flag Awards at Bramshall Park and Stapenhill Gardens</v>
      </c>
      <c r="D89" s="190" t="str">
        <f>'1. ALL DATA'!H90</f>
        <v>Not yet due</v>
      </c>
      <c r="E89" s="344"/>
      <c r="F89" s="190" t="str">
        <f>'1. ALL DATA'!M90</f>
        <v>Update not Provided</v>
      </c>
      <c r="G89" s="344"/>
      <c r="H89" s="137" t="str">
        <f>'1. ALL DATA'!R90</f>
        <v>Update not Provided</v>
      </c>
      <c r="I89" s="202"/>
      <c r="J89" s="137" t="str">
        <f>'1. ALL DATA'!V90</f>
        <v>Update not provided</v>
      </c>
    </row>
    <row r="90" spans="1:46" ht="99.75" customHeight="1">
      <c r="A90" s="187" t="str">
        <f>'1. ALL DATA'!A91</f>
        <v>PSC13</v>
      </c>
      <c r="B90" s="189" t="str">
        <f>'1. ALL DATA'!C91</f>
        <v xml:space="preserve">In Bloom Awards </v>
      </c>
      <c r="C90" s="337" t="str">
        <f>'1. ALL DATA'!D91</f>
        <v>Achieve 3 In Bloom Gold Awards at Winshill, Burton And Uttoxeter</v>
      </c>
      <c r="D90" s="190" t="str">
        <f>'1. ALL DATA'!H91</f>
        <v>Not yet due</v>
      </c>
      <c r="E90" s="202"/>
      <c r="F90" s="190" t="str">
        <f>'1. ALL DATA'!M91</f>
        <v>Update not Provided</v>
      </c>
      <c r="G90" s="202"/>
      <c r="H90" s="137" t="str">
        <f>'1. ALL DATA'!R91</f>
        <v>Update not Provided</v>
      </c>
      <c r="I90" s="202"/>
      <c r="J90" s="137" t="str">
        <f>'1. ALL DATA'!V91</f>
        <v>Update not provided</v>
      </c>
    </row>
    <row r="91" spans="1:46" ht="99.75" customHeight="1">
      <c r="A91" s="187" t="str">
        <f>'1. ALL DATA'!A92</f>
        <v>PSC14</v>
      </c>
      <c r="B91" s="189" t="str">
        <f>'1. ALL DATA'!C92</f>
        <v>In Bloom Awards</v>
      </c>
      <c r="C91" s="337" t="str">
        <f>'1. ALL DATA'!D92</f>
        <v>Achieve a Minimum of 5 Silver Gilt and Above for In Bloom Parks Awards. Including; Branston Water Park, Stapenhill Cemetery, Bramshall Park, Winshill (Mill Hill Lane) and Shobnall Fields.</v>
      </c>
      <c r="D91" s="190" t="str">
        <f>'1. ALL DATA'!H92</f>
        <v>Not yet due</v>
      </c>
      <c r="E91" s="202"/>
      <c r="F91" s="190" t="str">
        <f>'1. ALL DATA'!M92</f>
        <v>Update not Provided</v>
      </c>
      <c r="G91" s="202"/>
      <c r="H91" s="137" t="str">
        <f>'1. ALL DATA'!R92</f>
        <v>Update not Provided</v>
      </c>
      <c r="I91" s="202"/>
      <c r="J91" s="137" t="str">
        <f>'1. ALL DATA'!V92</f>
        <v>Update not provided</v>
      </c>
    </row>
    <row r="92" spans="1:46" ht="99.75" customHeight="1">
      <c r="A92" s="187" t="str">
        <f>'1. ALL DATA'!A93</f>
        <v>PSC15</v>
      </c>
      <c r="B92" s="189" t="str">
        <f>'1. ALL DATA'!C93</f>
        <v>In Bloom Awards</v>
      </c>
      <c r="C92" s="337" t="str">
        <f>'1. ALL DATA'!D93</f>
        <v>Expand the In Bloom Federation, Achieving 1 Additional Member</v>
      </c>
      <c r="D92" s="190" t="str">
        <f>'1. ALL DATA'!H93</f>
        <v>Fully Achieved</v>
      </c>
      <c r="E92" s="202"/>
      <c r="F92" s="190" t="str">
        <f>'1. ALL DATA'!M93</f>
        <v>Update not Provided</v>
      </c>
      <c r="G92" s="202"/>
      <c r="H92" s="137" t="str">
        <f>'1. ALL DATA'!R93</f>
        <v>Update not Provided</v>
      </c>
      <c r="I92" s="202"/>
      <c r="J92" s="137" t="str">
        <f>'1. ALL DATA'!V93</f>
        <v>Update not provided</v>
      </c>
    </row>
    <row r="93" spans="1:46" ht="99.75" customHeight="1">
      <c r="A93" s="187" t="str">
        <f>'1. ALL DATA'!A94</f>
        <v>PSC16</v>
      </c>
      <c r="B93" s="189" t="str">
        <f>'1. ALL DATA'!C94</f>
        <v>Adult Safeguarding Training Programme</v>
      </c>
      <c r="C93" s="337" t="str">
        <f>'1. ALL DATA'!D94</f>
        <v>Deliver Training to Services Which Have Contact With Vulnerable Adults: Housing; Licensing; Enforcement; Revenues and Benefits 
(March 2019)</v>
      </c>
      <c r="D93" s="190" t="str">
        <f>'1. ALL DATA'!H94</f>
        <v>Not yet due</v>
      </c>
      <c r="E93" s="202"/>
      <c r="F93" s="190" t="str">
        <f>'1. ALL DATA'!M94</f>
        <v>Update not Provided</v>
      </c>
      <c r="G93" s="202"/>
      <c r="H93" s="137" t="str">
        <f>'1. ALL DATA'!R94</f>
        <v>Update not Provided</v>
      </c>
      <c r="I93" s="202"/>
      <c r="J93" s="137" t="str">
        <f>'1. ALL DATA'!V94</f>
        <v>Update not provided</v>
      </c>
    </row>
    <row r="94" spans="1:46" ht="99.75" customHeight="1">
      <c r="A94" s="187" t="str">
        <f>'1. ALL DATA'!A95</f>
        <v>PSC17</v>
      </c>
      <c r="B94" s="189" t="str">
        <f>'1. ALL DATA'!C95</f>
        <v>Prepare a Succession Plan for Volunteers Running the GO Garden Project</v>
      </c>
      <c r="C94" s="337" t="str">
        <f>'1. ALL DATA'!D95</f>
        <v>Plan Approved Ready for Implementation for 2019 Growing Season 
(October 2018)</v>
      </c>
      <c r="D94" s="190" t="str">
        <f>'1. ALL DATA'!H95</f>
        <v>On Track to be Achieved</v>
      </c>
      <c r="E94" s="202"/>
      <c r="F94" s="190" t="str">
        <f>'1. ALL DATA'!M95</f>
        <v>Update not Provided</v>
      </c>
      <c r="G94" s="202"/>
      <c r="H94" s="137" t="str">
        <f>'1. ALL DATA'!R95</f>
        <v>Update not Provided</v>
      </c>
      <c r="I94" s="202"/>
      <c r="J94" s="137" t="str">
        <f>'1. ALL DATA'!V95</f>
        <v>Update not provided</v>
      </c>
    </row>
    <row r="95" spans="1:46" ht="99.75" customHeight="1">
      <c r="A95" s="187" t="str">
        <f>'1. ALL DATA'!A96</f>
        <v>PSC18</v>
      </c>
      <c r="B95" s="189" t="str">
        <f>'1. ALL DATA'!C96</f>
        <v>Maintain Top Quartile Performance For Street Cleansing - Litter</v>
      </c>
      <c r="C95" s="363">
        <v>0</v>
      </c>
      <c r="D95" s="190" t="str">
        <f>'1. ALL DATA'!H96</f>
        <v>Not yet due</v>
      </c>
      <c r="E95" s="344"/>
      <c r="F95" s="190" t="str">
        <f>'1. ALL DATA'!M96</f>
        <v>Update not Provided</v>
      </c>
      <c r="G95" s="202"/>
      <c r="H95" s="137" t="str">
        <f>'1. ALL DATA'!R96</f>
        <v>Update not Provided</v>
      </c>
      <c r="I95" s="202"/>
      <c r="J95" s="137" t="str">
        <f>'1. ALL DATA'!V96</f>
        <v>Update not provided</v>
      </c>
    </row>
    <row r="96" spans="1:46" ht="99.75" customHeight="1">
      <c r="A96" s="187" t="str">
        <f>'1. ALL DATA'!A97</f>
        <v>PSC19</v>
      </c>
      <c r="B96" s="189" t="str">
        <f>'1. ALL DATA'!C97</f>
        <v>Maintain Top Quartile Performance For Street Cleansing - Detritus</v>
      </c>
      <c r="C96" s="363">
        <v>0.01</v>
      </c>
      <c r="D96" s="190" t="str">
        <f>'1. ALL DATA'!H97</f>
        <v>Not yet due</v>
      </c>
      <c r="E96" s="202"/>
      <c r="F96" s="190" t="str">
        <f>'1. ALL DATA'!M97</f>
        <v>Update not Provided</v>
      </c>
      <c r="G96" s="202"/>
      <c r="H96" s="137" t="str">
        <f>'1. ALL DATA'!R97</f>
        <v>Update not Provided</v>
      </c>
      <c r="I96" s="202"/>
      <c r="J96" s="137" t="str">
        <f>'1. ALL DATA'!V97</f>
        <v>Update not provided</v>
      </c>
    </row>
    <row r="97" spans="1:10" ht="99.75" customHeight="1">
      <c r="A97" s="187" t="str">
        <f>'1. ALL DATA'!A98</f>
        <v>PSC20</v>
      </c>
      <c r="B97" s="189" t="str">
        <f>'1. ALL DATA'!C98</f>
        <v>Maintain Top Quartile Performance For Street Cleansing - Graffiti</v>
      </c>
      <c r="C97" s="363">
        <v>0</v>
      </c>
      <c r="D97" s="190" t="str">
        <f>'1. ALL DATA'!H98</f>
        <v>Not yet due</v>
      </c>
      <c r="E97" s="344"/>
      <c r="F97" s="190" t="str">
        <f>'1. ALL DATA'!M98</f>
        <v>Update not Provided</v>
      </c>
      <c r="G97" s="202"/>
      <c r="H97" s="137" t="str">
        <f>'1. ALL DATA'!R98</f>
        <v>Update not Provided</v>
      </c>
      <c r="I97" s="202"/>
      <c r="J97" s="137" t="str">
        <f>'1. ALL DATA'!V98</f>
        <v>Update not provided</v>
      </c>
    </row>
    <row r="98" spans="1:10" ht="99.75" customHeight="1">
      <c r="A98" s="187" t="str">
        <f>'1. ALL DATA'!A99</f>
        <v>PSC21</v>
      </c>
      <c r="B98" s="189" t="str">
        <f>'1. ALL DATA'!C99</f>
        <v>Maintain Top Quartile Performance For Street Cleansing – Fly-Posting</v>
      </c>
      <c r="C98" s="363">
        <v>0</v>
      </c>
      <c r="D98" s="190" t="str">
        <f>'1. ALL DATA'!H99</f>
        <v>Not yet due</v>
      </c>
      <c r="E98" s="344"/>
      <c r="F98" s="190" t="str">
        <f>'1. ALL DATA'!M99</f>
        <v>Update not Provided</v>
      </c>
      <c r="G98" s="202"/>
      <c r="H98" s="137" t="str">
        <f>'1. ALL DATA'!R99</f>
        <v>Update not Provided</v>
      </c>
      <c r="I98" s="202"/>
      <c r="J98" s="137" t="str">
        <f>'1. ALL DATA'!V99</f>
        <v>Update not provided</v>
      </c>
    </row>
    <row r="99" spans="1:10" ht="99.75" customHeight="1">
      <c r="A99" s="187" t="str">
        <f>'1. ALL DATA'!A100</f>
        <v>PSC22</v>
      </c>
      <c r="B99" s="189" t="str">
        <f>'1. ALL DATA'!C100</f>
        <v xml:space="preserve">Maintain Top Quartile Performance On Recycling </v>
      </c>
      <c r="C99" s="337" t="str">
        <f>'1. ALL DATA'!D100</f>
        <v>Household Waste Recycled and Composted:
50%</v>
      </c>
      <c r="D99" s="190" t="str">
        <f>'1. ALL DATA'!H100</f>
        <v>On Track to be Achieved</v>
      </c>
      <c r="E99" s="344"/>
      <c r="F99" s="190" t="str">
        <f>'1. ALL DATA'!M100</f>
        <v>Update not Provided</v>
      </c>
      <c r="G99" s="202"/>
      <c r="H99" s="137" t="str">
        <f>'1. ALL DATA'!R100</f>
        <v>Update not Provided</v>
      </c>
      <c r="I99" s="202"/>
      <c r="J99" s="137" t="str">
        <f>'1. ALL DATA'!V100</f>
        <v>Update not provided</v>
      </c>
    </row>
    <row r="100" spans="1:10" ht="99.75" customHeight="1">
      <c r="A100" s="187" t="str">
        <f>'1. ALL DATA'!A101</f>
        <v>PSC23</v>
      </c>
      <c r="B100" s="189" t="str">
        <f>'1. ALL DATA'!C101</f>
        <v xml:space="preserve">Maintain Top Quartile Performance On Waste Reduction </v>
      </c>
      <c r="C100" s="337" t="str">
        <f>'1. ALL DATA'!D101</f>
        <v>Residual Household Waste Per Household:
475kg</v>
      </c>
      <c r="D100" s="190" t="str">
        <f>'1. ALL DATA'!H101</f>
        <v>On Track to be Achieved</v>
      </c>
      <c r="E100" s="344"/>
      <c r="F100" s="190" t="str">
        <f>'1. ALL DATA'!M101</f>
        <v>Update not Provided</v>
      </c>
      <c r="G100" s="202"/>
      <c r="H100" s="137" t="str">
        <f>'1. ALL DATA'!R101</f>
        <v>Update not Provided</v>
      </c>
      <c r="I100" s="202"/>
      <c r="J100" s="137" t="str">
        <f>'1. ALL DATA'!V101</f>
        <v>Update not provided</v>
      </c>
    </row>
    <row r="101" spans="1:10" ht="99.75" customHeight="1">
      <c r="A101" s="187" t="str">
        <f>'1. ALL DATA'!A102</f>
        <v>PSC24</v>
      </c>
      <c r="B101" s="189" t="str">
        <f>'1. ALL DATA'!C102</f>
        <v>Continue to Increase Public Awareness Of Recycling and Other Environmental Issues Such as Street Cleanliness</v>
      </c>
      <c r="C101" s="337" t="str">
        <f>'1. ALL DATA'!D102</f>
        <v>Produce and Implement New Communications Plan
(December 2018)</v>
      </c>
      <c r="D101" s="190" t="str">
        <f>'1. ALL DATA'!H102</f>
        <v>Not yet due</v>
      </c>
      <c r="E101" s="344"/>
      <c r="F101" s="190" t="str">
        <f>'1. ALL DATA'!M102</f>
        <v>Update not Provided</v>
      </c>
      <c r="G101" s="344"/>
      <c r="H101" s="137" t="str">
        <f>'1. ALL DATA'!R102</f>
        <v>Update not Provided</v>
      </c>
      <c r="I101" s="202"/>
      <c r="J101" s="137" t="str">
        <f>'1. ALL DATA'!V102</f>
        <v>Update not provided</v>
      </c>
    </row>
    <row r="102" spans="1:10" ht="99.75" customHeight="1">
      <c r="A102" s="187" t="str">
        <f>'1. ALL DATA'!A103</f>
        <v>PSC25</v>
      </c>
      <c r="B102" s="189" t="str">
        <f>'1. ALL DATA'!C103</f>
        <v>Guidance to Support Planning Services</v>
      </c>
      <c r="C102" s="337" t="str">
        <f>'1. ALL DATA'!D103</f>
        <v>Introduce New Cannock Chase Special Area of Conservation (SAC) Guidance
(April 2018)</v>
      </c>
      <c r="D102" s="190" t="str">
        <f>'1. ALL DATA'!H103</f>
        <v>Fully Achieved</v>
      </c>
      <c r="E102" s="202"/>
      <c r="F102" s="190" t="str">
        <f>'1. ALL DATA'!M103</f>
        <v>Update not Provided</v>
      </c>
      <c r="G102" s="201"/>
      <c r="H102" s="137" t="str">
        <f>'1. ALL DATA'!R103</f>
        <v>Update not Provided</v>
      </c>
      <c r="I102" s="202"/>
      <c r="J102" s="137" t="str">
        <f>'1. ALL DATA'!V103</f>
        <v>Update not provided</v>
      </c>
    </row>
    <row r="103" spans="1:10" ht="99.75" customHeight="1">
      <c r="A103" s="187" t="str">
        <f>'1. ALL DATA'!A104</f>
        <v>PSC26</v>
      </c>
      <c r="B103" s="189" t="str">
        <f>'1. ALL DATA'!C104</f>
        <v>Guidance to Support Planning Services</v>
      </c>
      <c r="C103" s="337" t="str">
        <f>'1. ALL DATA'!D104</f>
        <v>Devise Borough-wide Planting Guidance 
(June 2018)</v>
      </c>
      <c r="D103" s="190" t="str">
        <f>'1. ALL DATA'!H104</f>
        <v>Fully Achieved</v>
      </c>
      <c r="E103" s="202"/>
      <c r="F103" s="190" t="str">
        <f>'1. ALL DATA'!M104</f>
        <v>Update not Provided</v>
      </c>
      <c r="G103" s="202"/>
      <c r="H103" s="137" t="str">
        <f>'1. ALL DATA'!R104</f>
        <v>Update not Provided</v>
      </c>
      <c r="I103" s="202"/>
      <c r="J103" s="137" t="str">
        <f>'1. ALL DATA'!V104</f>
        <v>Update not provided</v>
      </c>
    </row>
    <row r="104" spans="1:10" ht="99.75" customHeight="1">
      <c r="A104" s="187" t="str">
        <f>'1. ALL DATA'!A105</f>
        <v>PSC27</v>
      </c>
      <c r="B104" s="189" t="str">
        <f>'1. ALL DATA'!C105</f>
        <v>Guidance to Support Planning Services</v>
      </c>
      <c r="C104" s="337" t="str">
        <f>'1. ALL DATA'!D105</f>
        <v>Introduce New Heritage Impact Assessment Guidance Notes 
(April 2018)</v>
      </c>
      <c r="D104" s="190" t="str">
        <f>'1. ALL DATA'!H105</f>
        <v>Fully Achieved</v>
      </c>
      <c r="E104" s="202"/>
      <c r="F104" s="190" t="str">
        <f>'1. ALL DATA'!M105</f>
        <v>Update not Provided</v>
      </c>
      <c r="G104" s="202"/>
      <c r="H104" s="137" t="str">
        <f>'1. ALL DATA'!R105</f>
        <v>Update not Provided</v>
      </c>
      <c r="I104" s="202"/>
      <c r="J104" s="137" t="str">
        <f>'1. ALL DATA'!V105</f>
        <v>Update not provided</v>
      </c>
    </row>
    <row r="105" spans="1:10" ht="99.75" customHeight="1">
      <c r="A105" s="187" t="str">
        <f>'1. ALL DATA'!A106</f>
        <v>PSC28</v>
      </c>
      <c r="B105" s="189" t="str">
        <f>'1. ALL DATA'!C106</f>
        <v>Delivery of Strategic Housing and Employment Sites</v>
      </c>
      <c r="C105" s="337" t="str">
        <f>'1. ALL DATA'!D106</f>
        <v>Strategic Site Progress Report Prepared 
(December 2018)</v>
      </c>
      <c r="D105" s="190" t="str">
        <f>'1. ALL DATA'!H106</f>
        <v>Not yet due</v>
      </c>
      <c r="E105" s="202"/>
      <c r="F105" s="190" t="str">
        <f>'1. ALL DATA'!M106</f>
        <v>Update not Provided</v>
      </c>
      <c r="G105" s="202"/>
      <c r="H105" s="137" t="str">
        <f>'1. ALL DATA'!R106</f>
        <v>Update not Provided</v>
      </c>
      <c r="I105" s="202"/>
      <c r="J105" s="137" t="str">
        <f>'1. ALL DATA'!V106</f>
        <v>Update not provided</v>
      </c>
    </row>
    <row r="106" spans="1:10" ht="99.75" customHeight="1">
      <c r="A106" s="187" t="str">
        <f>'1. ALL DATA'!A107</f>
        <v>PSC29</v>
      </c>
      <c r="B106" s="189" t="str">
        <f>'1. ALL DATA'!C107</f>
        <v xml:space="preserve">Monitor Local Plan Performance </v>
      </c>
      <c r="C106" s="337" t="str">
        <f>'1. ALL DATA'!D107</f>
        <v>Annual Monitoring Report Prepared
(November 2018)</v>
      </c>
      <c r="D106" s="190" t="str">
        <f>'1. ALL DATA'!H107</f>
        <v>Not yet due</v>
      </c>
      <c r="E106" s="202"/>
      <c r="F106" s="190" t="str">
        <f>'1. ALL DATA'!M107</f>
        <v>Update not Provided</v>
      </c>
      <c r="G106" s="202"/>
      <c r="H106" s="137" t="str">
        <f>'1. ALL DATA'!R107</f>
        <v>Update not Provided</v>
      </c>
      <c r="I106" s="202"/>
      <c r="J106" s="137" t="str">
        <f>'1. ALL DATA'!V107</f>
        <v>Update not provided</v>
      </c>
    </row>
    <row r="107" spans="1:10" ht="99.75" customHeight="1">
      <c r="A107" s="187" t="str">
        <f>'1. ALL DATA'!A108</f>
        <v>PSC30</v>
      </c>
      <c r="B107" s="189" t="str">
        <f>'1. ALL DATA'!C108</f>
        <v>Guidance to Support Planning Services</v>
      </c>
      <c r="C107" s="337" t="str">
        <f>'1. ALL DATA'!D108</f>
        <v>Introduce New Protocol to Neighbourhood Planning 
(June 2018)</v>
      </c>
      <c r="D107" s="190" t="str">
        <f>'1. ALL DATA'!H108</f>
        <v>Fully Achieved</v>
      </c>
      <c r="E107" s="202"/>
      <c r="F107" s="190" t="str">
        <f>'1. ALL DATA'!M108</f>
        <v>Update not Provided</v>
      </c>
      <c r="G107" s="202"/>
      <c r="H107" s="137" t="str">
        <f>'1. ALL DATA'!R108</f>
        <v>Update not Provided</v>
      </c>
      <c r="I107" s="202"/>
      <c r="J107" s="137" t="str">
        <f>'1. ALL DATA'!V108</f>
        <v>Update not provided</v>
      </c>
    </row>
    <row r="108" spans="1:10" ht="99.75" customHeight="1">
      <c r="A108" s="187" t="str">
        <f>'1. ALL DATA'!A109</f>
        <v>PSC31</v>
      </c>
      <c r="B108" s="189" t="str">
        <f>'1. ALL DATA'!C109</f>
        <v>Delivering Improvements to the Washlands</v>
      </c>
      <c r="C108" s="337" t="str">
        <f>'1. ALL DATA'!D109</f>
        <v>Adoption of a Washlands Strategy 
(December 2018)</v>
      </c>
      <c r="D108" s="190" t="str">
        <f>'1. ALL DATA'!H109</f>
        <v>On Track to be Achieved</v>
      </c>
      <c r="E108" s="202"/>
      <c r="F108" s="190" t="str">
        <f>'1. ALL DATA'!M109</f>
        <v>Update not Provided</v>
      </c>
      <c r="G108" s="202"/>
      <c r="H108" s="137" t="str">
        <f>'1. ALL DATA'!R109</f>
        <v>Update not Provided</v>
      </c>
      <c r="I108" s="202"/>
      <c r="J108" s="137" t="str">
        <f>'1. ALL DATA'!V109</f>
        <v>Update not provided</v>
      </c>
    </row>
    <row r="109" spans="1:10" ht="99.75" customHeight="1">
      <c r="A109" s="187" t="str">
        <f>'1. ALL DATA'!A110</f>
        <v>PSC32</v>
      </c>
      <c r="B109" s="189" t="str">
        <f>'1. ALL DATA'!C110</f>
        <v>Delivering Improvements to the Washlands</v>
      </c>
      <c r="C109" s="337" t="str">
        <f>'1. ALL DATA'!D110</f>
        <v>Work With Partners to Develop a Detailed Business Case for Delivering Improvements to the Washlands
(September 2018)</v>
      </c>
      <c r="D109" s="190" t="str">
        <f>'1. ALL DATA'!H110</f>
        <v>On Track to be Achieved</v>
      </c>
      <c r="E109" s="202"/>
      <c r="F109" s="190" t="str">
        <f>'1. ALL DATA'!M110</f>
        <v>Update not Provided</v>
      </c>
      <c r="G109" s="202"/>
      <c r="H109" s="137" t="str">
        <f>'1. ALL DATA'!R110</f>
        <v>Update not Provided</v>
      </c>
      <c r="I109" s="202"/>
      <c r="J109" s="137" t="str">
        <f>'1. ALL DATA'!V110</f>
        <v>Update not provided</v>
      </c>
    </row>
    <row r="110" spans="1:10" ht="99.75" customHeight="1">
      <c r="A110" s="187" t="str">
        <f>'1. ALL DATA'!A111</f>
        <v>PSC33</v>
      </c>
      <c r="B110" s="189" t="str">
        <f>'1. ALL DATA'!C111</f>
        <v>Enforcement Activities</v>
      </c>
      <c r="C110" s="337" t="str">
        <f>'1. ALL DATA'!D111</f>
        <v>Review of High Hedge Complaint Procedures and Fees Complete
(March 2019)</v>
      </c>
      <c r="D110" s="190" t="str">
        <f>'1. ALL DATA'!H111</f>
        <v>On Track to be Achieved</v>
      </c>
      <c r="E110" s="202"/>
      <c r="F110" s="190" t="str">
        <f>'1. ALL DATA'!M111</f>
        <v>Update not Provided</v>
      </c>
      <c r="G110" s="202"/>
      <c r="H110" s="137" t="str">
        <f>'1. ALL DATA'!R111</f>
        <v>Update not Provided</v>
      </c>
      <c r="I110" s="202"/>
      <c r="J110" s="137" t="str">
        <f>'1. ALL DATA'!V111</f>
        <v>Update not provided</v>
      </c>
    </row>
    <row r="111" spans="1:10" ht="99.75" customHeight="1">
      <c r="A111" s="187" t="str">
        <f>'1. ALL DATA'!A112</f>
        <v>PSC34</v>
      </c>
      <c r="B111" s="189" t="str">
        <f>'1. ALL DATA'!C112</f>
        <v xml:space="preserve">Deliver Focussed Community and Civil Enforcement Initiatives </v>
      </c>
      <c r="C111" s="337" t="str">
        <f>'1. ALL DATA'!D112</f>
        <v>Undertake a Minimum of 11 Initiatives Across the Borough
(March 2019)</v>
      </c>
      <c r="D111" s="190" t="str">
        <f>'1. ALL DATA'!H112</f>
        <v>On Track to be Achieved</v>
      </c>
      <c r="E111" s="202"/>
      <c r="F111" s="190" t="str">
        <f>'1. ALL DATA'!M112</f>
        <v>Update not Provided</v>
      </c>
      <c r="G111" s="202"/>
      <c r="H111" s="137" t="str">
        <f>'1. ALL DATA'!R112</f>
        <v>Update not Provided</v>
      </c>
      <c r="I111" s="202"/>
      <c r="J111" s="137" t="str">
        <f>'1. ALL DATA'!V112</f>
        <v>Update not provided</v>
      </c>
    </row>
    <row r="112" spans="1:10" ht="99.75" customHeight="1">
      <c r="A112" s="187" t="str">
        <f>'1. ALL DATA'!A113</f>
        <v>PSC35</v>
      </c>
      <c r="B112" s="189" t="str">
        <f>'1. ALL DATA'!C113</f>
        <v>Selective Licensing Scheme</v>
      </c>
      <c r="C112" s="337" t="str">
        <f>'1. ALL DATA'!D113</f>
        <v>Provide a Member Briefing on Progress With the Selective Licensing Pilot Scheme
(June 2018)</v>
      </c>
      <c r="D112" s="190" t="str">
        <f>'1. ALL DATA'!H113</f>
        <v>Fully Achieved</v>
      </c>
      <c r="E112" s="202"/>
      <c r="F112" s="190" t="str">
        <f>'1. ALL DATA'!M113</f>
        <v>Update not Provided</v>
      </c>
      <c r="G112" s="202"/>
      <c r="H112" s="137" t="str">
        <f>'1. ALL DATA'!R113</f>
        <v>Update not Provided</v>
      </c>
      <c r="I112" s="202"/>
      <c r="J112" s="137" t="str">
        <f>'1. ALL DATA'!V113</f>
        <v>Update not provided</v>
      </c>
    </row>
    <row r="113" spans="1:10" ht="99.75" customHeight="1">
      <c r="A113" s="187" t="str">
        <f>'1. ALL DATA'!A114</f>
        <v>PSC36</v>
      </c>
      <c r="B113" s="189" t="str">
        <f>'1. ALL DATA'!C114</f>
        <v>Selective Licensing Scheme</v>
      </c>
      <c r="C113" s="337" t="str">
        <f>'1. ALL DATA'!D114</f>
        <v>Complete an Evaluation of Selective Licensing Scheme
(November 2018)</v>
      </c>
      <c r="D113" s="190" t="str">
        <f>'1. ALL DATA'!H114</f>
        <v>Not yet due</v>
      </c>
      <c r="E113" s="202"/>
      <c r="F113" s="190" t="str">
        <f>'1. ALL DATA'!M114</f>
        <v>Update not Provided</v>
      </c>
      <c r="G113" s="202"/>
      <c r="H113" s="137" t="str">
        <f>'1. ALL DATA'!R114</f>
        <v>Update not Provided</v>
      </c>
      <c r="I113" s="201"/>
      <c r="J113" s="137" t="str">
        <f>'1. ALL DATA'!V114</f>
        <v>Update not provided</v>
      </c>
    </row>
    <row r="114" spans="1:10" ht="99.75" customHeight="1">
      <c r="A114" s="187" t="str">
        <f>'1. ALL DATA'!A115</f>
        <v>PSC37</v>
      </c>
      <c r="B114" s="189" t="str">
        <f>'1. ALL DATA'!C115</f>
        <v>Deliver Focussed Environmental Health Initiatives</v>
      </c>
      <c r="C114" s="337" t="str">
        <f>'1. ALL DATA'!D115</f>
        <v>Undertake a Minimum of 2 Multi-Agency Initiatives to Address Modern Slavery
(March 2019)</v>
      </c>
      <c r="D114" s="190" t="str">
        <f>'1. ALL DATA'!H115</f>
        <v>On Track to be Achieved</v>
      </c>
      <c r="E114" s="202"/>
      <c r="F114" s="190" t="str">
        <f>'1. ALL DATA'!M115</f>
        <v>Update not Provided</v>
      </c>
      <c r="G114" s="202"/>
      <c r="H114" s="137" t="str">
        <f>'1. ALL DATA'!R115</f>
        <v>Update not Provided</v>
      </c>
      <c r="I114" s="202"/>
      <c r="J114" s="137" t="str">
        <f>'1. ALL DATA'!V115</f>
        <v>Update not provided</v>
      </c>
    </row>
    <row r="115" spans="1:10" ht="99.75" customHeight="1">
      <c r="A115" s="187" t="str">
        <f>'1. ALL DATA'!A116</f>
        <v>PSC38</v>
      </c>
      <c r="B115" s="189" t="str">
        <f>'1. ALL DATA'!C116</f>
        <v>Deliver Focussed Environmental Health Initiatives</v>
      </c>
      <c r="C115" s="337" t="str">
        <f>'1. ALL DATA'!D116</f>
        <v>Undertake a Minimum of 4 Initiatives With Weekend Market Traders to Ensure Compliance With Food Hygiene Legislation
(March 2019)</v>
      </c>
      <c r="D115" s="190" t="str">
        <f>'1. ALL DATA'!H116</f>
        <v>Not yet due</v>
      </c>
      <c r="E115" s="202"/>
      <c r="F115" s="190" t="str">
        <f>'1. ALL DATA'!M116</f>
        <v>Update not Provided</v>
      </c>
      <c r="G115" s="202"/>
      <c r="H115" s="137" t="str">
        <f>'1. ALL DATA'!R116</f>
        <v>Update not Provided</v>
      </c>
      <c r="I115" s="202"/>
      <c r="J115" s="137" t="str">
        <f>'1. ALL DATA'!V116</f>
        <v>Update not provided</v>
      </c>
    </row>
    <row r="116" spans="1:10" s="34" customFormat="1" ht="94.5">
      <c r="A116" s="187" t="str">
        <f>'1. ALL DATA'!A117</f>
        <v>PSC39</v>
      </c>
      <c r="B116" s="189" t="str">
        <f>'1. ALL DATA'!C117</f>
        <v>Deliver Focussed Environmental Health Initiatives</v>
      </c>
      <c r="C116" s="337" t="str">
        <f>'1. ALL DATA'!D117</f>
        <v>Complete a Targeted Initiative Tackling Concerns on Houses in Multiple Occupation
(March 2019)</v>
      </c>
      <c r="D116" s="190" t="str">
        <f>'1. ALL DATA'!H117</f>
        <v>On Track to be Achieved</v>
      </c>
      <c r="E116" s="202"/>
      <c r="F116" s="190" t="str">
        <f>'1. ALL DATA'!M117</f>
        <v>Update not Provided</v>
      </c>
      <c r="G116" s="202"/>
      <c r="H116" s="137" t="str">
        <f>'1. ALL DATA'!R117</f>
        <v>Update not Provided</v>
      </c>
      <c r="I116" s="201"/>
      <c r="J116" s="137" t="str">
        <f>'1. ALL DATA'!V117</f>
        <v>Update not provided</v>
      </c>
    </row>
    <row r="117" spans="1:10" s="34" customFormat="1" ht="87.75">
      <c r="A117" s="187" t="str">
        <f>'1. ALL DATA'!A118</f>
        <v>PSC40</v>
      </c>
      <c r="B117" s="189" t="str">
        <f>'1. ALL DATA'!C118</f>
        <v>Tackle Rough Sleeping and Supporting Homeless Residents</v>
      </c>
      <c r="C117" s="337" t="str">
        <f>'1. ALL DATA'!D118</f>
        <v>Rough Sleeper Count Completed
(December 2018)</v>
      </c>
      <c r="D117" s="190" t="str">
        <f>'1. ALL DATA'!H118</f>
        <v>Not yet due</v>
      </c>
      <c r="E117" s="202"/>
      <c r="F117" s="190" t="str">
        <f>'1. ALL DATA'!M118</f>
        <v>Update not Provided</v>
      </c>
      <c r="G117" s="202"/>
      <c r="H117" s="137" t="str">
        <f>'1. ALL DATA'!R118</f>
        <v>Update not Provided</v>
      </c>
      <c r="I117" s="202"/>
      <c r="J117" s="137" t="str">
        <f>'1. ALL DATA'!V118</f>
        <v>Update not provided</v>
      </c>
    </row>
    <row r="118" spans="1:10" s="34" customFormat="1" ht="87.75">
      <c r="A118" s="187" t="str">
        <f>'1. ALL DATA'!A119</f>
        <v>PSC41</v>
      </c>
      <c r="B118" s="189" t="str">
        <f>'1. ALL DATA'!C119</f>
        <v>Delivering Better Services to Support Homelessness</v>
      </c>
      <c r="C118" s="337" t="str">
        <f>'1. ALL DATA'!D119</f>
        <v>100% Of Applicants Accepted for a New Homeless Duty Receiving a Personal Housing Plan</v>
      </c>
      <c r="D118" s="190" t="str">
        <f>'1. ALL DATA'!H119</f>
        <v>On Track to be Achieved</v>
      </c>
      <c r="E118" s="202"/>
      <c r="F118" s="190" t="str">
        <f>'1. ALL DATA'!M119</f>
        <v>Update not Provided</v>
      </c>
      <c r="G118" s="202"/>
      <c r="H118" s="137" t="str">
        <f>'1. ALL DATA'!R119</f>
        <v>Update not Provided</v>
      </c>
      <c r="I118" s="202"/>
      <c r="J118" s="137" t="str">
        <f>'1. ALL DATA'!V119</f>
        <v>Update not provided</v>
      </c>
    </row>
    <row r="119" spans="1:10" s="34" customFormat="1" ht="87.75">
      <c r="A119" s="187" t="str">
        <f>'1. ALL DATA'!A120</f>
        <v>PSC42</v>
      </c>
      <c r="B119" s="189" t="str">
        <f>'1. ALL DATA'!C120</f>
        <v>Delivering Better Services to Support Homelessness</v>
      </c>
      <c r="C119" s="337" t="str">
        <f>'1. ALL DATA'!D120</f>
        <v>Revise Joint Allocations Policy
(December 2018)</v>
      </c>
      <c r="D119" s="190" t="str">
        <f>'1. ALL DATA'!H120</f>
        <v>On Track to be Achieved</v>
      </c>
      <c r="E119" s="202"/>
      <c r="F119" s="190" t="str">
        <f>'1. ALL DATA'!M120</f>
        <v>Update not Provided</v>
      </c>
      <c r="G119" s="202"/>
      <c r="H119" s="137" t="str">
        <f>'1. ALL DATA'!R120</f>
        <v>Update not Provided</v>
      </c>
      <c r="I119" s="202"/>
      <c r="J119" s="137" t="str">
        <f>'1. ALL DATA'!V120</f>
        <v>Update not provided</v>
      </c>
    </row>
    <row r="120" spans="1:10" s="34" customFormat="1" ht="87.75">
      <c r="A120" s="187" t="str">
        <f>'1. ALL DATA'!A121</f>
        <v>PSC43</v>
      </c>
      <c r="B120" s="189" t="str">
        <f>'1. ALL DATA'!C121</f>
        <v>Delivering Better Services to Support Homelessness</v>
      </c>
      <c r="C120" s="337" t="str">
        <f>'1. ALL DATA'!D121</f>
        <v>Approve Refreshed Homelessness Strategy
(September 2018)</v>
      </c>
      <c r="D120" s="190" t="str">
        <f>'1. ALL DATA'!H121</f>
        <v>On Track to be Achieved</v>
      </c>
      <c r="E120" s="202"/>
      <c r="F120" s="190" t="str">
        <f>'1. ALL DATA'!M121</f>
        <v>Update not Provided</v>
      </c>
      <c r="G120" s="202"/>
      <c r="H120" s="137" t="str">
        <f>'1. ALL DATA'!R121</f>
        <v>Update not Provided</v>
      </c>
      <c r="I120" s="202"/>
      <c r="J120" s="137" t="str">
        <f>'1. ALL DATA'!V121</f>
        <v>Update not provided</v>
      </c>
    </row>
    <row r="121" spans="1:10" s="34" customFormat="1" ht="87.75">
      <c r="A121" s="187" t="str">
        <f>'1. ALL DATA'!A122</f>
        <v>PSC44</v>
      </c>
      <c r="B121" s="189" t="str">
        <f>'1. ALL DATA'!C122</f>
        <v>World War One Centenary Commemorations</v>
      </c>
      <c r="C121" s="337" t="str">
        <f>'1. ALL DATA'!D122</f>
        <v>Action Plan Developed Setting Out a Schedule of Events 
(May 2018)</v>
      </c>
      <c r="D121" s="190" t="str">
        <f>'1. ALL DATA'!H122</f>
        <v>Fully Achieved</v>
      </c>
      <c r="E121" s="202"/>
      <c r="F121" s="190" t="str">
        <f>'1. ALL DATA'!M122</f>
        <v>Update not Provided</v>
      </c>
      <c r="G121" s="202"/>
      <c r="H121" s="137" t="str">
        <f>'1. ALL DATA'!R122</f>
        <v>Update not Provided</v>
      </c>
      <c r="I121" s="202"/>
      <c r="J121" s="137" t="str">
        <f>'1. ALL DATA'!V122</f>
        <v>Update not provided</v>
      </c>
    </row>
    <row r="122" spans="1:10" s="34" customFormat="1" ht="87.75">
      <c r="A122" s="187" t="str">
        <f>'1. ALL DATA'!A123</f>
        <v>PSC45</v>
      </c>
      <c r="B122" s="189" t="str">
        <f>'1. ALL DATA'!C123</f>
        <v>Deliver Phase 1b of the Burton Regeneration Programme</v>
      </c>
      <c r="C122" s="337" t="str">
        <f>'1. ALL DATA'!D123</f>
        <v>Agree Project Milestones 
(May 2018)</v>
      </c>
      <c r="D122" s="137" t="str">
        <f>'1. ALL DATA'!H123</f>
        <v>Fully Achieved</v>
      </c>
      <c r="E122" s="365"/>
      <c r="F122" s="137" t="str">
        <f>'1. ALL DATA'!M123</f>
        <v>Update not Provided</v>
      </c>
      <c r="G122" s="365"/>
      <c r="H122" s="137" t="str">
        <f>'1. ALL DATA'!R123</f>
        <v>Update not Provided</v>
      </c>
      <c r="I122" s="202"/>
      <c r="J122" s="137" t="str">
        <f>'1. ALL DATA'!V123</f>
        <v>Update not provided</v>
      </c>
    </row>
    <row r="123" spans="1:10" s="34" customFormat="1" ht="46.5">
      <c r="A123" s="187" t="str">
        <f>'1. ALL DATA'!A124</f>
        <v>PSC46</v>
      </c>
      <c r="B123" s="189" t="str">
        <f>'1. ALL DATA'!C124</f>
        <v>Deliver Phase 1b of the Burton Regeneration Programme</v>
      </c>
      <c r="C123" s="337" t="str">
        <f>'1. ALL DATA'!D124</f>
        <v xml:space="preserve">Deliver 80% of 2018/19 Project Milestones </v>
      </c>
      <c r="D123" s="137" t="str">
        <f>'1. ALL DATA'!H124</f>
        <v>Not yet due</v>
      </c>
      <c r="E123" s="366"/>
      <c r="F123" s="137" t="str">
        <f>'1. ALL DATA'!M124</f>
        <v>Update not Provided</v>
      </c>
      <c r="G123" s="366"/>
      <c r="H123" s="137" t="str">
        <f>'1. ALL DATA'!R124</f>
        <v>Update not Provided</v>
      </c>
      <c r="I123" s="366"/>
      <c r="J123" s="137" t="str">
        <f>'1. ALL DATA'!V124</f>
        <v>Update not provided</v>
      </c>
    </row>
    <row r="124" spans="1:10" s="34" customFormat="1" ht="110.25">
      <c r="A124" s="187" t="str">
        <f>'1. ALL DATA'!A125</f>
        <v>PSC47</v>
      </c>
      <c r="B124" s="189" t="str">
        <f>'1. ALL DATA'!C125</f>
        <v>Deliver Phase 2 of the Burton Regeneration Programme</v>
      </c>
      <c r="C124" s="337" t="str">
        <f>'1. ALL DATA'!D125</f>
        <v>Commission Independent Consultant’s Report on “A Strategic Vision for a Better, Brighter Burton in the Future” (May 2018)</v>
      </c>
      <c r="D124" s="137" t="str">
        <f>'1. ALL DATA'!H125</f>
        <v>Fully Achieved</v>
      </c>
      <c r="E124" s="366"/>
      <c r="F124" s="137" t="str">
        <f>'1. ALL DATA'!M125</f>
        <v>Update not Provided</v>
      </c>
      <c r="G124" s="366"/>
      <c r="H124" s="137" t="str">
        <f>'1. ALL DATA'!R125</f>
        <v>Update not Provided</v>
      </c>
      <c r="I124" s="366"/>
      <c r="J124" s="137" t="str">
        <f>'1. ALL DATA'!V125</f>
        <v>Update not provided</v>
      </c>
    </row>
    <row r="125" spans="1:10" s="34" customFormat="1" ht="63">
      <c r="A125" s="187" t="str">
        <f>'1. ALL DATA'!A126</f>
        <v>PSC48</v>
      </c>
      <c r="B125" s="189" t="str">
        <f>'1. ALL DATA'!C126</f>
        <v>Deliver Phase 2 of the Burton Regeneration Programme</v>
      </c>
      <c r="C125" s="337" t="str">
        <f>'1. ALL DATA'!D126</f>
        <v>Consider Findings of Consultant’s Report Within 6 Weeks of Receipt of Report</v>
      </c>
      <c r="D125" s="137" t="str">
        <f>'1. ALL DATA'!H126</f>
        <v>Not yet due</v>
      </c>
      <c r="E125" s="366"/>
      <c r="F125" s="137" t="str">
        <f>'1. ALL DATA'!M126</f>
        <v>Update not Provided</v>
      </c>
      <c r="G125" s="366"/>
      <c r="H125" s="137" t="str">
        <f>'1. ALL DATA'!R126</f>
        <v>Update not Provided</v>
      </c>
      <c r="I125" s="366"/>
      <c r="J125" s="137" t="str">
        <f>'1. ALL DATA'!V126</f>
        <v>Update not provided</v>
      </c>
    </row>
    <row r="126" spans="1:10" s="34" customFormat="1" ht="94.5">
      <c r="A126" s="187" t="str">
        <f>'1. ALL DATA'!A127</f>
        <v>PSC49</v>
      </c>
      <c r="B126" s="189" t="str">
        <f>'1. ALL DATA'!C127</f>
        <v>Promote Tourism Across the Borough</v>
      </c>
      <c r="C126" s="337" t="str">
        <f>'1. ALL DATA'!D127</f>
        <v>Support the Council’s Strategic Tourism Partners in Promotion Activities 
(March 2019)</v>
      </c>
      <c r="D126" s="137" t="str">
        <f>'1. ALL DATA'!H127</f>
        <v>On Track to be Achieved</v>
      </c>
      <c r="E126" s="366"/>
      <c r="F126" s="137" t="str">
        <f>'1. ALL DATA'!M127</f>
        <v>Update not Provided</v>
      </c>
      <c r="G126" s="366"/>
      <c r="H126" s="137" t="str">
        <f>'1. ALL DATA'!R127</f>
        <v>Update not Provided</v>
      </c>
      <c r="I126" s="366"/>
      <c r="J126" s="137" t="str">
        <f>'1. ALL DATA'!V127</f>
        <v>Update not provided</v>
      </c>
    </row>
    <row r="127" spans="1:10" s="34" customFormat="1" ht="110.25">
      <c r="A127" s="187" t="str">
        <f>'1. ALL DATA'!A128</f>
        <v>PSC50</v>
      </c>
      <c r="B127" s="189" t="str">
        <f>'1. ALL DATA'!C128</f>
        <v>Review the Provision of Physical Tourism Information</v>
      </c>
      <c r="C127" s="337" t="str">
        <f>'1. ALL DATA'!D128</f>
        <v>Consider Existing Tourism Signage and Information Boards and How These Can be Improved 
(September 2018)</v>
      </c>
      <c r="D127" s="137" t="str">
        <f>'1. ALL DATA'!H128</f>
        <v>Not yet due</v>
      </c>
      <c r="E127" s="366"/>
      <c r="F127" s="137" t="str">
        <f>'1. ALL DATA'!M128</f>
        <v>Update not Provided</v>
      </c>
      <c r="G127" s="366"/>
      <c r="H127" s="137" t="str">
        <f>'1. ALL DATA'!R128</f>
        <v>Update not Provided</v>
      </c>
      <c r="I127" s="366"/>
      <c r="J127" s="137" t="str">
        <f>'1. ALL DATA'!V128</f>
        <v>Update not provided</v>
      </c>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c r="C146" s="44"/>
    </row>
  </sheetData>
  <sheetProtection autoFilter="0"/>
  <autoFilter ref="A2:J127"/>
  <conditionalFormatting sqref="V85">
    <cfRule type="containsText" dxfId="4438" priority="6425" operator="containsText" text="Numerical Outturn Within 10% Tolerance">
      <formula>NOT(ISERROR(SEARCH("Numerical Outturn Within 10% Tolerance",V85)))</formula>
    </cfRule>
    <cfRule type="containsText" dxfId="4437" priority="6426" operator="containsText" text="Numerical Outturn Within 5% Tolerance">
      <formula>NOT(ISERROR(SEARCH("Numerical Outturn Within 5% Tolerance",V85)))</formula>
    </cfRule>
    <cfRule type="containsText" dxfId="4436" priority="6427" operator="containsText" text="Target Achieved / Exceeded">
      <formula>NOT(ISERROR(SEARCH("Target Achieved / Exceeded",V85)))</formula>
    </cfRule>
    <cfRule type="containsText" dxfId="4435" priority="6428" operator="containsText" text="Full Update Not Yet Available">
      <formula>NOT(ISERROR(SEARCH("Full Update Not Yet Available",V85)))</formula>
    </cfRule>
    <cfRule type="containsText" dxfId="4434" priority="6429" operator="containsText" text="Full Update Not Yet Available">
      <formula>NOT(ISERROR(SEARCH("Full Update Not Yet Available",V85)))</formula>
    </cfRule>
  </conditionalFormatting>
  <conditionalFormatting sqref="M85 R85">
    <cfRule type="containsText" dxfId="4433" priority="6396" operator="containsText" text="Deferred">
      <formula>NOT(ISERROR(SEARCH("Deferred",M85)))</formula>
    </cfRule>
  </conditionalFormatting>
  <conditionalFormatting sqref="E24 E86 E29:E31 E33:E34 E36:E37 E39:E40 E42:E43 E48 E51 E55 E63 E71:E74 E76 E84 E89 E95 E97:E101 G30 G43 G51 G55 G63 G71:G73 G76 G86 G89 G101 I43 I51 I63 I71:I73 I86 D4:D61 F4:F61 H4:H61 J4:J61 J63:J76 H63:H76 F63:F76 D63:D76 D78:D127 F78:F127 H78:H127 J78:J127">
    <cfRule type="containsText" dxfId="4432" priority="6378" operator="containsText" text="On track to be achieved">
      <formula>NOT(ISERROR(SEARCH("On track to be achieved",D4)))</formula>
    </cfRule>
    <cfRule type="containsText" dxfId="4431" priority="6391" operator="containsText" text="Deferred">
      <formula>NOT(ISERROR(SEARCH("Deferred",D4)))</formula>
    </cfRule>
    <cfRule type="containsText" dxfId="4430" priority="6392" operator="containsText" text="Deleted">
      <formula>NOT(ISERROR(SEARCH("Deleted",D4)))</formula>
    </cfRule>
    <cfRule type="containsText" dxfId="4429" priority="6393" operator="containsText" text="In Danger of Falling Behind Target">
      <formula>NOT(ISERROR(SEARCH("In Danger of Falling Behind Target",D4)))</formula>
    </cfRule>
    <cfRule type="containsText" dxfId="4428" priority="6394" operator="containsText" text="Not yet due">
      <formula>NOT(ISERROR(SEARCH("Not yet due",D4)))</formula>
    </cfRule>
    <cfRule type="containsText" dxfId="4427" priority="6397" operator="containsText" text="Update not Provided">
      <formula>NOT(ISERROR(SEARCH("Update not Provided",D4)))</formula>
    </cfRule>
    <cfRule type="containsText" dxfId="4426" priority="6398" operator="containsText" text="Not yet due">
      <formula>NOT(ISERROR(SEARCH("Not yet due",D4)))</formula>
    </cfRule>
    <cfRule type="containsText" dxfId="4425" priority="6399" operator="containsText" text="Completed Behind Schedule">
      <formula>NOT(ISERROR(SEARCH("Completed Behind Schedule",D4)))</formula>
    </cfRule>
    <cfRule type="containsText" dxfId="4424" priority="6400" operator="containsText" text="Off Target">
      <formula>NOT(ISERROR(SEARCH("Off Target",D4)))</formula>
    </cfRule>
    <cfRule type="containsText" dxfId="4423" priority="6401" operator="containsText" text="On Track to be Achieved">
      <formula>NOT(ISERROR(SEARCH("On Track to be Achieved",D4)))</formula>
    </cfRule>
    <cfRule type="containsText" dxfId="4422" priority="6402" operator="containsText" text="Fully Achieved">
      <formula>NOT(ISERROR(SEARCH("Fully Achieved",D4)))</formula>
    </cfRule>
    <cfRule type="containsText" dxfId="4421" priority="6403" operator="containsText" text="Not yet due">
      <formula>NOT(ISERROR(SEARCH("Not yet due",D4)))</formula>
    </cfRule>
    <cfRule type="containsText" dxfId="4420" priority="6404" operator="containsText" text="Not Yet Due">
      <formula>NOT(ISERROR(SEARCH("Not Yet Due",D4)))</formula>
    </cfRule>
    <cfRule type="containsText" dxfId="4419" priority="6405" operator="containsText" text="Deferred">
      <formula>NOT(ISERROR(SEARCH("Deferred",D4)))</formula>
    </cfRule>
    <cfRule type="containsText" dxfId="4418" priority="6406" operator="containsText" text="Deleted">
      <formula>NOT(ISERROR(SEARCH("Deleted",D4)))</formula>
    </cfRule>
    <cfRule type="containsText" dxfId="4417" priority="6407" operator="containsText" text="In Danger of Falling Behind Target">
      <formula>NOT(ISERROR(SEARCH("In Danger of Falling Behind Target",D4)))</formula>
    </cfRule>
    <cfRule type="containsText" dxfId="4416" priority="6408" operator="containsText" text="Not yet due">
      <formula>NOT(ISERROR(SEARCH("Not yet due",D4)))</formula>
    </cfRule>
    <cfRule type="containsText" dxfId="4415" priority="6410" operator="containsText" text="Completed Behind Schedule">
      <formula>NOT(ISERROR(SEARCH("Completed Behind Schedule",D4)))</formula>
    </cfRule>
    <cfRule type="containsText" dxfId="4414" priority="6411" operator="containsText" text="Off Target">
      <formula>NOT(ISERROR(SEARCH("Off Target",D4)))</formula>
    </cfRule>
    <cfRule type="containsText" dxfId="4413" priority="6412" operator="containsText" text="In Danger of Falling Behind Target">
      <formula>NOT(ISERROR(SEARCH("In Danger of Falling Behind Target",D4)))</formula>
    </cfRule>
    <cfRule type="containsText" dxfId="4412" priority="6413" operator="containsText" text="On Track to be Achieved">
      <formula>NOT(ISERROR(SEARCH("On Track to be Achieved",D4)))</formula>
    </cfRule>
    <cfRule type="containsText" dxfId="4411" priority="6414" operator="containsText" text="Fully Achieved">
      <formula>NOT(ISERROR(SEARCH("Fully Achieved",D4)))</formula>
    </cfRule>
    <cfRule type="containsText" dxfId="4410" priority="6430" operator="containsText" text="Update not Provided">
      <formula>NOT(ISERROR(SEARCH("Update not Provided",D4)))</formula>
    </cfRule>
    <cfRule type="containsText" dxfId="4409" priority="6431" operator="containsText" text="Not yet due">
      <formula>NOT(ISERROR(SEARCH("Not yet due",D4)))</formula>
    </cfRule>
    <cfRule type="containsText" dxfId="4408" priority="6432" operator="containsText" text="Completed Behind Schedule">
      <formula>NOT(ISERROR(SEARCH("Completed Behind Schedule",D4)))</formula>
    </cfRule>
    <cfRule type="containsText" dxfId="4407" priority="6433" operator="containsText" text="Off Target">
      <formula>NOT(ISERROR(SEARCH("Off Target",D4)))</formula>
    </cfRule>
    <cfRule type="containsText" dxfId="4406" priority="6434" operator="containsText" text="In Danger of Falling Behind Target">
      <formula>NOT(ISERROR(SEARCH("In Danger of Falling Behind Target",D4)))</formula>
    </cfRule>
    <cfRule type="containsText" dxfId="4405" priority="6435" operator="containsText" text="On Track to be Achieved">
      <formula>NOT(ISERROR(SEARCH("On Track to be Achieved",D4)))</formula>
    </cfRule>
    <cfRule type="containsText" dxfId="4404" priority="6436" operator="containsText" text="Fully Achieved">
      <formula>NOT(ISERROR(SEARCH("Fully Achieved",D4)))</formula>
    </cfRule>
    <cfRule type="containsText" dxfId="4403" priority="6437" operator="containsText" text="Fully Achieved">
      <formula>NOT(ISERROR(SEARCH("Fully Achieved",D4)))</formula>
    </cfRule>
    <cfRule type="containsText" dxfId="4402" priority="6438" operator="containsText" text="Fully Achieved">
      <formula>NOT(ISERROR(SEARCH("Fully Achieved",D4)))</formula>
    </cfRule>
    <cfRule type="containsText" dxfId="4401" priority="6458" operator="containsText" text="Deferred">
      <formula>NOT(ISERROR(SEARCH("Deferred",D4)))</formula>
    </cfRule>
    <cfRule type="containsText" dxfId="4400" priority="6459" operator="containsText" text="Deleted">
      <formula>NOT(ISERROR(SEARCH("Deleted",D4)))</formula>
    </cfRule>
    <cfRule type="containsText" dxfId="4399" priority="6460" operator="containsText" text="In Danger of Falling Behind Target">
      <formula>NOT(ISERROR(SEARCH("In Danger of Falling Behind Target",D4)))</formula>
    </cfRule>
    <cfRule type="containsText" dxfId="4398" priority="6461" operator="containsText" text="Not yet due">
      <formula>NOT(ISERROR(SEARCH("Not yet due",D4)))</formula>
    </cfRule>
    <cfRule type="containsText" dxfId="4397" priority="6462" operator="containsText" text="Update not Provided">
      <formula>NOT(ISERROR(SEARCH("Update not Provided",D4)))</formula>
    </cfRule>
  </conditionalFormatting>
  <conditionalFormatting sqref="Y5:Y6">
    <cfRule type="containsText" dxfId="4396" priority="6342" operator="containsText" text="On track to be achieved">
      <formula>NOT(ISERROR(SEARCH("On track to be achieved",Y5)))</formula>
    </cfRule>
    <cfRule type="containsText" dxfId="4395" priority="6343" operator="containsText" text="Deferred">
      <formula>NOT(ISERROR(SEARCH("Deferred",Y5)))</formula>
    </cfRule>
    <cfRule type="containsText" dxfId="4394" priority="6344" operator="containsText" text="Deleted">
      <formula>NOT(ISERROR(SEARCH("Deleted",Y5)))</formula>
    </cfRule>
    <cfRule type="containsText" dxfId="4393" priority="6345" operator="containsText" text="In Danger of Falling Behind Target">
      <formula>NOT(ISERROR(SEARCH("In Danger of Falling Behind Target",Y5)))</formula>
    </cfRule>
    <cfRule type="containsText" dxfId="4392" priority="6346" operator="containsText" text="Not yet due">
      <formula>NOT(ISERROR(SEARCH("Not yet due",Y5)))</formula>
    </cfRule>
    <cfRule type="containsText" dxfId="4391" priority="6347" operator="containsText" text="Update not Provided">
      <formula>NOT(ISERROR(SEARCH("Update not Provided",Y5)))</formula>
    </cfRule>
    <cfRule type="containsText" dxfId="4390" priority="6348" operator="containsText" text="Not yet due">
      <formula>NOT(ISERROR(SEARCH("Not yet due",Y5)))</formula>
    </cfRule>
    <cfRule type="containsText" dxfId="4389" priority="6349" operator="containsText" text="Completed Behind Schedule">
      <formula>NOT(ISERROR(SEARCH("Completed Behind Schedule",Y5)))</formula>
    </cfRule>
    <cfRule type="containsText" dxfId="4388" priority="6350" operator="containsText" text="Off Target">
      <formula>NOT(ISERROR(SEARCH("Off Target",Y5)))</formula>
    </cfRule>
    <cfRule type="containsText" dxfId="4387" priority="6351" operator="containsText" text="On Track to be Achieved">
      <formula>NOT(ISERROR(SEARCH("On Track to be Achieved",Y5)))</formula>
    </cfRule>
    <cfRule type="containsText" dxfId="4386" priority="6352" operator="containsText" text="Fully Achieved">
      <formula>NOT(ISERROR(SEARCH("Fully Achieved",Y5)))</formula>
    </cfRule>
    <cfRule type="containsText" dxfId="4385" priority="6353" operator="containsText" text="Not yet due">
      <formula>NOT(ISERROR(SEARCH("Not yet due",Y5)))</formula>
    </cfRule>
    <cfRule type="containsText" dxfId="4384" priority="6354" operator="containsText" text="Not Yet Due">
      <formula>NOT(ISERROR(SEARCH("Not Yet Due",Y5)))</formula>
    </cfRule>
    <cfRule type="containsText" dxfId="4383" priority="6355" operator="containsText" text="Deferred">
      <formula>NOT(ISERROR(SEARCH("Deferred",Y5)))</formula>
    </cfRule>
    <cfRule type="containsText" dxfId="4382" priority="6356" operator="containsText" text="Deleted">
      <formula>NOT(ISERROR(SEARCH("Deleted",Y5)))</formula>
    </cfRule>
    <cfRule type="containsText" dxfId="4381" priority="6357" operator="containsText" text="In Danger of Falling Behind Target">
      <formula>NOT(ISERROR(SEARCH("In Danger of Falling Behind Target",Y5)))</formula>
    </cfRule>
    <cfRule type="containsText" dxfId="4380" priority="6358" operator="containsText" text="Not yet due">
      <formula>NOT(ISERROR(SEARCH("Not yet due",Y5)))</formula>
    </cfRule>
    <cfRule type="containsText" dxfId="4379" priority="6359" operator="containsText" text="Completed Behind Schedule">
      <formula>NOT(ISERROR(SEARCH("Completed Behind Schedule",Y5)))</formula>
    </cfRule>
    <cfRule type="containsText" dxfId="4378" priority="6360" operator="containsText" text="Off Target">
      <formula>NOT(ISERROR(SEARCH("Off Target",Y5)))</formula>
    </cfRule>
    <cfRule type="containsText" dxfId="4377" priority="6361" operator="containsText" text="In Danger of Falling Behind Target">
      <formula>NOT(ISERROR(SEARCH("In Danger of Falling Behind Target",Y5)))</formula>
    </cfRule>
    <cfRule type="containsText" dxfId="4376" priority="6362" operator="containsText" text="On Track to be Achieved">
      <formula>NOT(ISERROR(SEARCH("On Track to be Achieved",Y5)))</formula>
    </cfRule>
    <cfRule type="containsText" dxfId="4375" priority="6363" operator="containsText" text="Fully Achieved">
      <formula>NOT(ISERROR(SEARCH("Fully Achieved",Y5)))</formula>
    </cfRule>
    <cfRule type="containsText" dxfId="4374" priority="6364" operator="containsText" text="Update not Provided">
      <formula>NOT(ISERROR(SEARCH("Update not Provided",Y5)))</formula>
    </cfRule>
    <cfRule type="containsText" dxfId="4373" priority="6365" operator="containsText" text="Not yet due">
      <formula>NOT(ISERROR(SEARCH("Not yet due",Y5)))</formula>
    </cfRule>
    <cfRule type="containsText" dxfId="4372" priority="6366" operator="containsText" text="Completed Behind Schedule">
      <formula>NOT(ISERROR(SEARCH("Completed Behind Schedule",Y5)))</formula>
    </cfRule>
    <cfRule type="containsText" dxfId="4371" priority="6367" operator="containsText" text="Off Target">
      <formula>NOT(ISERROR(SEARCH("Off Target",Y5)))</formula>
    </cfRule>
    <cfRule type="containsText" dxfId="4370" priority="6368" operator="containsText" text="In Danger of Falling Behind Target">
      <formula>NOT(ISERROR(SEARCH("In Danger of Falling Behind Target",Y5)))</formula>
    </cfRule>
    <cfRule type="containsText" dxfId="4369" priority="6369" operator="containsText" text="On Track to be Achieved">
      <formula>NOT(ISERROR(SEARCH("On Track to be Achieved",Y5)))</formula>
    </cfRule>
    <cfRule type="containsText" dxfId="4368" priority="6370" operator="containsText" text="Fully Achieved">
      <formula>NOT(ISERROR(SEARCH("Fully Achieved",Y5)))</formula>
    </cfRule>
    <cfRule type="containsText" dxfId="4367" priority="6371" operator="containsText" text="Fully Achieved">
      <formula>NOT(ISERROR(SEARCH("Fully Achieved",Y5)))</formula>
    </cfRule>
    <cfRule type="containsText" dxfId="4366" priority="6372" operator="containsText" text="Fully Achieved">
      <formula>NOT(ISERROR(SEARCH("Fully Achieved",Y5)))</formula>
    </cfRule>
    <cfRule type="containsText" dxfId="4365" priority="6373" operator="containsText" text="Deferred">
      <formula>NOT(ISERROR(SEARCH("Deferred",Y5)))</formula>
    </cfRule>
    <cfRule type="containsText" dxfId="4364" priority="6374" operator="containsText" text="Deleted">
      <formula>NOT(ISERROR(SEARCH("Deleted",Y5)))</formula>
    </cfRule>
    <cfRule type="containsText" dxfId="4363" priority="6375" operator="containsText" text="In Danger of Falling Behind Target">
      <formula>NOT(ISERROR(SEARCH("In Danger of Falling Behind Target",Y5)))</formula>
    </cfRule>
    <cfRule type="containsText" dxfId="4362" priority="6376" operator="containsText" text="Not yet due">
      <formula>NOT(ISERROR(SEARCH("Not yet due",Y5)))</formula>
    </cfRule>
    <cfRule type="containsText" dxfId="4361" priority="6377" operator="containsText" text="Update not Provided">
      <formula>NOT(ISERROR(SEARCH("Update not Provided",Y5)))</formula>
    </cfRule>
  </conditionalFormatting>
  <conditionalFormatting sqref="E29">
    <cfRule type="containsText" dxfId="4360" priority="6162" operator="containsText" text="On track to be achieved">
      <formula>NOT(ISERROR(SEARCH("On track to be achieved",E29)))</formula>
    </cfRule>
    <cfRule type="containsText" dxfId="4359" priority="6163" operator="containsText" text="Deferred">
      <formula>NOT(ISERROR(SEARCH("Deferred",E29)))</formula>
    </cfRule>
    <cfRule type="containsText" dxfId="4358" priority="6164" operator="containsText" text="Deleted">
      <formula>NOT(ISERROR(SEARCH("Deleted",E29)))</formula>
    </cfRule>
    <cfRule type="containsText" dxfId="4357" priority="6165" operator="containsText" text="In Danger of Falling Behind Target">
      <formula>NOT(ISERROR(SEARCH("In Danger of Falling Behind Target",E29)))</formula>
    </cfRule>
    <cfRule type="containsText" dxfId="4356" priority="6166" operator="containsText" text="Not yet due">
      <formula>NOT(ISERROR(SEARCH("Not yet due",E29)))</formula>
    </cfRule>
    <cfRule type="containsText" dxfId="4355" priority="6167" operator="containsText" text="Update not Provided">
      <formula>NOT(ISERROR(SEARCH("Update not Provided",E29)))</formula>
    </cfRule>
    <cfRule type="containsText" dxfId="4354" priority="6168" operator="containsText" text="Not yet due">
      <formula>NOT(ISERROR(SEARCH("Not yet due",E29)))</formula>
    </cfRule>
    <cfRule type="containsText" dxfId="4353" priority="6169" operator="containsText" text="Completed Behind Schedule">
      <formula>NOT(ISERROR(SEARCH("Completed Behind Schedule",E29)))</formula>
    </cfRule>
    <cfRule type="containsText" dxfId="4352" priority="6170" operator="containsText" text="Off Target">
      <formula>NOT(ISERROR(SEARCH("Off Target",E29)))</formula>
    </cfRule>
    <cfRule type="containsText" dxfId="4351" priority="6171" operator="containsText" text="On Track to be Achieved">
      <formula>NOT(ISERROR(SEARCH("On Track to be Achieved",E29)))</formula>
    </cfRule>
    <cfRule type="containsText" dxfId="4350" priority="6172" operator="containsText" text="Fully Achieved">
      <formula>NOT(ISERROR(SEARCH("Fully Achieved",E29)))</formula>
    </cfRule>
    <cfRule type="containsText" dxfId="4349" priority="6173" operator="containsText" text="Not yet due">
      <formula>NOT(ISERROR(SEARCH("Not yet due",E29)))</formula>
    </cfRule>
    <cfRule type="containsText" dxfId="4348" priority="6174" operator="containsText" text="Not Yet Due">
      <formula>NOT(ISERROR(SEARCH("Not Yet Due",E29)))</formula>
    </cfRule>
    <cfRule type="containsText" dxfId="4347" priority="6175" operator="containsText" text="Deferred">
      <formula>NOT(ISERROR(SEARCH("Deferred",E29)))</formula>
    </cfRule>
    <cfRule type="containsText" dxfId="4346" priority="6176" operator="containsText" text="Deleted">
      <formula>NOT(ISERROR(SEARCH("Deleted",E29)))</formula>
    </cfRule>
    <cfRule type="containsText" dxfId="4345" priority="6177" operator="containsText" text="In Danger of Falling Behind Target">
      <formula>NOT(ISERROR(SEARCH("In Danger of Falling Behind Target",E29)))</formula>
    </cfRule>
    <cfRule type="containsText" dxfId="4344" priority="6178" operator="containsText" text="Not yet due">
      <formula>NOT(ISERROR(SEARCH("Not yet due",E29)))</formula>
    </cfRule>
    <cfRule type="containsText" dxfId="4343" priority="6179" operator="containsText" text="Completed Behind Schedule">
      <formula>NOT(ISERROR(SEARCH("Completed Behind Schedule",E29)))</formula>
    </cfRule>
    <cfRule type="containsText" dxfId="4342" priority="6180" operator="containsText" text="Off Target">
      <formula>NOT(ISERROR(SEARCH("Off Target",E29)))</formula>
    </cfRule>
    <cfRule type="containsText" dxfId="4341" priority="6181" operator="containsText" text="In Danger of Falling Behind Target">
      <formula>NOT(ISERROR(SEARCH("In Danger of Falling Behind Target",E29)))</formula>
    </cfRule>
    <cfRule type="containsText" dxfId="4340" priority="6182" operator="containsText" text="On Track to be Achieved">
      <formula>NOT(ISERROR(SEARCH("On Track to be Achieved",E29)))</formula>
    </cfRule>
    <cfRule type="containsText" dxfId="4339" priority="6183" operator="containsText" text="Fully Achieved">
      <formula>NOT(ISERROR(SEARCH("Fully Achieved",E29)))</formula>
    </cfRule>
    <cfRule type="containsText" dxfId="4338" priority="6184" operator="containsText" text="Update not Provided">
      <formula>NOT(ISERROR(SEARCH("Update not Provided",E29)))</formula>
    </cfRule>
    <cfRule type="containsText" dxfId="4337" priority="6185" operator="containsText" text="Not yet due">
      <formula>NOT(ISERROR(SEARCH("Not yet due",E29)))</formula>
    </cfRule>
    <cfRule type="containsText" dxfId="4336" priority="6186" operator="containsText" text="Completed Behind Schedule">
      <formula>NOT(ISERROR(SEARCH("Completed Behind Schedule",E29)))</formula>
    </cfRule>
    <cfRule type="containsText" dxfId="4335" priority="6187" operator="containsText" text="Off Target">
      <formula>NOT(ISERROR(SEARCH("Off Target",E29)))</formula>
    </cfRule>
    <cfRule type="containsText" dxfId="4334" priority="6188" operator="containsText" text="In Danger of Falling Behind Target">
      <formula>NOT(ISERROR(SEARCH("In Danger of Falling Behind Target",E29)))</formula>
    </cfRule>
    <cfRule type="containsText" dxfId="4333" priority="6189" operator="containsText" text="On Track to be Achieved">
      <formula>NOT(ISERROR(SEARCH("On Track to be Achieved",E29)))</formula>
    </cfRule>
    <cfRule type="containsText" dxfId="4332" priority="6190" operator="containsText" text="Fully Achieved">
      <formula>NOT(ISERROR(SEARCH("Fully Achieved",E29)))</formula>
    </cfRule>
    <cfRule type="containsText" dxfId="4331" priority="6191" operator="containsText" text="Fully Achieved">
      <formula>NOT(ISERROR(SEARCH("Fully Achieved",E29)))</formula>
    </cfRule>
    <cfRule type="containsText" dxfId="4330" priority="6192" operator="containsText" text="Fully Achieved">
      <formula>NOT(ISERROR(SEARCH("Fully Achieved",E29)))</formula>
    </cfRule>
    <cfRule type="containsText" dxfId="4329" priority="6193" operator="containsText" text="Deferred">
      <formula>NOT(ISERROR(SEARCH("Deferred",E29)))</formula>
    </cfRule>
    <cfRule type="containsText" dxfId="4328" priority="6194" operator="containsText" text="Deleted">
      <formula>NOT(ISERROR(SEARCH("Deleted",E29)))</formula>
    </cfRule>
    <cfRule type="containsText" dxfId="4327" priority="6195" operator="containsText" text="In Danger of Falling Behind Target">
      <formula>NOT(ISERROR(SEARCH("In Danger of Falling Behind Target",E29)))</formula>
    </cfRule>
    <cfRule type="containsText" dxfId="4326" priority="6196" operator="containsText" text="Not yet due">
      <formula>NOT(ISERROR(SEARCH("Not yet due",E29)))</formula>
    </cfRule>
    <cfRule type="containsText" dxfId="4325" priority="6197" operator="containsText" text="Update not Provided">
      <formula>NOT(ISERROR(SEARCH("Update not Provided",E29)))</formula>
    </cfRule>
  </conditionalFormatting>
  <conditionalFormatting sqref="E34">
    <cfRule type="containsText" dxfId="4324" priority="6126" operator="containsText" text="On track to be achieved">
      <formula>NOT(ISERROR(SEARCH("On track to be achieved",E34)))</formula>
    </cfRule>
    <cfRule type="containsText" dxfId="4323" priority="6127" operator="containsText" text="Deferred">
      <formula>NOT(ISERROR(SEARCH("Deferred",E34)))</formula>
    </cfRule>
    <cfRule type="containsText" dxfId="4322" priority="6128" operator="containsText" text="Deleted">
      <formula>NOT(ISERROR(SEARCH("Deleted",E34)))</formula>
    </cfRule>
    <cfRule type="containsText" dxfId="4321" priority="6129" operator="containsText" text="In Danger of Falling Behind Target">
      <formula>NOT(ISERROR(SEARCH("In Danger of Falling Behind Target",E34)))</formula>
    </cfRule>
    <cfRule type="containsText" dxfId="4320" priority="6130" operator="containsText" text="Not yet due">
      <formula>NOT(ISERROR(SEARCH("Not yet due",E34)))</formula>
    </cfRule>
    <cfRule type="containsText" dxfId="4319" priority="6131" operator="containsText" text="Update not Provided">
      <formula>NOT(ISERROR(SEARCH("Update not Provided",E34)))</formula>
    </cfRule>
    <cfRule type="containsText" dxfId="4318" priority="6132" operator="containsText" text="Not yet due">
      <formula>NOT(ISERROR(SEARCH("Not yet due",E34)))</formula>
    </cfRule>
    <cfRule type="containsText" dxfId="4317" priority="6133" operator="containsText" text="Completed Behind Schedule">
      <formula>NOT(ISERROR(SEARCH("Completed Behind Schedule",E34)))</formula>
    </cfRule>
    <cfRule type="containsText" dxfId="4316" priority="6134" operator="containsText" text="Off Target">
      <formula>NOT(ISERROR(SEARCH("Off Target",E34)))</formula>
    </cfRule>
    <cfRule type="containsText" dxfId="4315" priority="6135" operator="containsText" text="On Track to be Achieved">
      <formula>NOT(ISERROR(SEARCH("On Track to be Achieved",E34)))</formula>
    </cfRule>
    <cfRule type="containsText" dxfId="4314" priority="6136" operator="containsText" text="Fully Achieved">
      <formula>NOT(ISERROR(SEARCH("Fully Achieved",E34)))</formula>
    </cfRule>
    <cfRule type="containsText" dxfId="4313" priority="6137" operator="containsText" text="Not yet due">
      <formula>NOT(ISERROR(SEARCH("Not yet due",E34)))</formula>
    </cfRule>
    <cfRule type="containsText" dxfId="4312" priority="6138" operator="containsText" text="Not Yet Due">
      <formula>NOT(ISERROR(SEARCH("Not Yet Due",E34)))</formula>
    </cfRule>
    <cfRule type="containsText" dxfId="4311" priority="6139" operator="containsText" text="Deferred">
      <formula>NOT(ISERROR(SEARCH("Deferred",E34)))</formula>
    </cfRule>
    <cfRule type="containsText" dxfId="4310" priority="6140" operator="containsText" text="Deleted">
      <formula>NOT(ISERROR(SEARCH("Deleted",E34)))</formula>
    </cfRule>
    <cfRule type="containsText" dxfId="4309" priority="6141" operator="containsText" text="In Danger of Falling Behind Target">
      <formula>NOT(ISERROR(SEARCH("In Danger of Falling Behind Target",E34)))</formula>
    </cfRule>
    <cfRule type="containsText" dxfId="4308" priority="6142" operator="containsText" text="Not yet due">
      <formula>NOT(ISERROR(SEARCH("Not yet due",E34)))</formula>
    </cfRule>
    <cfRule type="containsText" dxfId="4307" priority="6143" operator="containsText" text="Completed Behind Schedule">
      <formula>NOT(ISERROR(SEARCH("Completed Behind Schedule",E34)))</formula>
    </cfRule>
    <cfRule type="containsText" dxfId="4306" priority="6144" operator="containsText" text="Off Target">
      <formula>NOT(ISERROR(SEARCH("Off Target",E34)))</formula>
    </cfRule>
    <cfRule type="containsText" dxfId="4305" priority="6145" operator="containsText" text="In Danger of Falling Behind Target">
      <formula>NOT(ISERROR(SEARCH("In Danger of Falling Behind Target",E34)))</formula>
    </cfRule>
    <cfRule type="containsText" dxfId="4304" priority="6146" operator="containsText" text="On Track to be Achieved">
      <formula>NOT(ISERROR(SEARCH("On Track to be Achieved",E34)))</formula>
    </cfRule>
    <cfRule type="containsText" dxfId="4303" priority="6147" operator="containsText" text="Fully Achieved">
      <formula>NOT(ISERROR(SEARCH("Fully Achieved",E34)))</formula>
    </cfRule>
    <cfRule type="containsText" dxfId="4302" priority="6148" operator="containsText" text="Update not Provided">
      <formula>NOT(ISERROR(SEARCH("Update not Provided",E34)))</formula>
    </cfRule>
    <cfRule type="containsText" dxfId="4301" priority="6149" operator="containsText" text="Not yet due">
      <formula>NOT(ISERROR(SEARCH("Not yet due",E34)))</formula>
    </cfRule>
    <cfRule type="containsText" dxfId="4300" priority="6150" operator="containsText" text="Completed Behind Schedule">
      <formula>NOT(ISERROR(SEARCH("Completed Behind Schedule",E34)))</formula>
    </cfRule>
    <cfRule type="containsText" dxfId="4299" priority="6151" operator="containsText" text="Off Target">
      <formula>NOT(ISERROR(SEARCH("Off Target",E34)))</formula>
    </cfRule>
    <cfRule type="containsText" dxfId="4298" priority="6152" operator="containsText" text="In Danger of Falling Behind Target">
      <formula>NOT(ISERROR(SEARCH("In Danger of Falling Behind Target",E34)))</formula>
    </cfRule>
    <cfRule type="containsText" dxfId="4297" priority="6153" operator="containsText" text="On Track to be Achieved">
      <formula>NOT(ISERROR(SEARCH("On Track to be Achieved",E34)))</formula>
    </cfRule>
    <cfRule type="containsText" dxfId="4296" priority="6154" operator="containsText" text="Fully Achieved">
      <formula>NOT(ISERROR(SEARCH("Fully Achieved",E34)))</formula>
    </cfRule>
    <cfRule type="containsText" dxfId="4295" priority="6155" operator="containsText" text="Fully Achieved">
      <formula>NOT(ISERROR(SEARCH("Fully Achieved",E34)))</formula>
    </cfRule>
    <cfRule type="containsText" dxfId="4294" priority="6156" operator="containsText" text="Fully Achieved">
      <formula>NOT(ISERROR(SEARCH("Fully Achieved",E34)))</formula>
    </cfRule>
    <cfRule type="containsText" dxfId="4293" priority="6157" operator="containsText" text="Deferred">
      <formula>NOT(ISERROR(SEARCH("Deferred",E34)))</formula>
    </cfRule>
    <cfRule type="containsText" dxfId="4292" priority="6158" operator="containsText" text="Deleted">
      <formula>NOT(ISERROR(SEARCH("Deleted",E34)))</formula>
    </cfRule>
    <cfRule type="containsText" dxfId="4291" priority="6159" operator="containsText" text="In Danger of Falling Behind Target">
      <formula>NOT(ISERROR(SEARCH("In Danger of Falling Behind Target",E34)))</formula>
    </cfRule>
    <cfRule type="containsText" dxfId="4290" priority="6160" operator="containsText" text="Not yet due">
      <formula>NOT(ISERROR(SEARCH("Not yet due",E34)))</formula>
    </cfRule>
    <cfRule type="containsText" dxfId="4289" priority="6161" operator="containsText" text="Update not Provided">
      <formula>NOT(ISERROR(SEARCH("Update not Provided",E34)))</formula>
    </cfRule>
  </conditionalFormatting>
  <conditionalFormatting sqref="E36">
    <cfRule type="containsText" dxfId="4288" priority="6090" operator="containsText" text="On track to be achieved">
      <formula>NOT(ISERROR(SEARCH("On track to be achieved",E36)))</formula>
    </cfRule>
    <cfRule type="containsText" dxfId="4287" priority="6091" operator="containsText" text="Deferred">
      <formula>NOT(ISERROR(SEARCH("Deferred",E36)))</formula>
    </cfRule>
    <cfRule type="containsText" dxfId="4286" priority="6092" operator="containsText" text="Deleted">
      <formula>NOT(ISERROR(SEARCH("Deleted",E36)))</formula>
    </cfRule>
    <cfRule type="containsText" dxfId="4285" priority="6093" operator="containsText" text="In Danger of Falling Behind Target">
      <formula>NOT(ISERROR(SEARCH("In Danger of Falling Behind Target",E36)))</formula>
    </cfRule>
    <cfRule type="containsText" dxfId="4284" priority="6094" operator="containsText" text="Not yet due">
      <formula>NOT(ISERROR(SEARCH("Not yet due",E36)))</formula>
    </cfRule>
    <cfRule type="containsText" dxfId="4283" priority="6095" operator="containsText" text="Update not Provided">
      <formula>NOT(ISERROR(SEARCH("Update not Provided",E36)))</formula>
    </cfRule>
    <cfRule type="containsText" dxfId="4282" priority="6096" operator="containsText" text="Not yet due">
      <formula>NOT(ISERROR(SEARCH("Not yet due",E36)))</formula>
    </cfRule>
    <cfRule type="containsText" dxfId="4281" priority="6097" operator="containsText" text="Completed Behind Schedule">
      <formula>NOT(ISERROR(SEARCH("Completed Behind Schedule",E36)))</formula>
    </cfRule>
    <cfRule type="containsText" dxfId="4280" priority="6098" operator="containsText" text="Off Target">
      <formula>NOT(ISERROR(SEARCH("Off Target",E36)))</formula>
    </cfRule>
    <cfRule type="containsText" dxfId="4279" priority="6099" operator="containsText" text="On Track to be Achieved">
      <formula>NOT(ISERROR(SEARCH("On Track to be Achieved",E36)))</formula>
    </cfRule>
    <cfRule type="containsText" dxfId="4278" priority="6100" operator="containsText" text="Fully Achieved">
      <formula>NOT(ISERROR(SEARCH("Fully Achieved",E36)))</formula>
    </cfRule>
    <cfRule type="containsText" dxfId="4277" priority="6101" operator="containsText" text="Not yet due">
      <formula>NOT(ISERROR(SEARCH("Not yet due",E36)))</formula>
    </cfRule>
    <cfRule type="containsText" dxfId="4276" priority="6102" operator="containsText" text="Not Yet Due">
      <formula>NOT(ISERROR(SEARCH("Not Yet Due",E36)))</formula>
    </cfRule>
    <cfRule type="containsText" dxfId="4275" priority="6103" operator="containsText" text="Deferred">
      <formula>NOT(ISERROR(SEARCH("Deferred",E36)))</formula>
    </cfRule>
    <cfRule type="containsText" dxfId="4274" priority="6104" operator="containsText" text="Deleted">
      <formula>NOT(ISERROR(SEARCH("Deleted",E36)))</formula>
    </cfRule>
    <cfRule type="containsText" dxfId="4273" priority="6105" operator="containsText" text="In Danger of Falling Behind Target">
      <formula>NOT(ISERROR(SEARCH("In Danger of Falling Behind Target",E36)))</formula>
    </cfRule>
    <cfRule type="containsText" dxfId="4272" priority="6106" operator="containsText" text="Not yet due">
      <formula>NOT(ISERROR(SEARCH("Not yet due",E36)))</formula>
    </cfRule>
    <cfRule type="containsText" dxfId="4271" priority="6107" operator="containsText" text="Completed Behind Schedule">
      <formula>NOT(ISERROR(SEARCH("Completed Behind Schedule",E36)))</formula>
    </cfRule>
    <cfRule type="containsText" dxfId="4270" priority="6108" operator="containsText" text="Off Target">
      <formula>NOT(ISERROR(SEARCH("Off Target",E36)))</formula>
    </cfRule>
    <cfRule type="containsText" dxfId="4269" priority="6109" operator="containsText" text="In Danger of Falling Behind Target">
      <formula>NOT(ISERROR(SEARCH("In Danger of Falling Behind Target",E36)))</formula>
    </cfRule>
    <cfRule type="containsText" dxfId="4268" priority="6110" operator="containsText" text="On Track to be Achieved">
      <formula>NOT(ISERROR(SEARCH("On Track to be Achieved",E36)))</formula>
    </cfRule>
    <cfRule type="containsText" dxfId="4267" priority="6111" operator="containsText" text="Fully Achieved">
      <formula>NOT(ISERROR(SEARCH("Fully Achieved",E36)))</formula>
    </cfRule>
    <cfRule type="containsText" dxfId="4266" priority="6112" operator="containsText" text="Update not Provided">
      <formula>NOT(ISERROR(SEARCH("Update not Provided",E36)))</formula>
    </cfRule>
    <cfRule type="containsText" dxfId="4265" priority="6113" operator="containsText" text="Not yet due">
      <formula>NOT(ISERROR(SEARCH("Not yet due",E36)))</formula>
    </cfRule>
    <cfRule type="containsText" dxfId="4264" priority="6114" operator="containsText" text="Completed Behind Schedule">
      <formula>NOT(ISERROR(SEARCH("Completed Behind Schedule",E36)))</formula>
    </cfRule>
    <cfRule type="containsText" dxfId="4263" priority="6115" operator="containsText" text="Off Target">
      <formula>NOT(ISERROR(SEARCH("Off Target",E36)))</formula>
    </cfRule>
    <cfRule type="containsText" dxfId="4262" priority="6116" operator="containsText" text="In Danger of Falling Behind Target">
      <formula>NOT(ISERROR(SEARCH("In Danger of Falling Behind Target",E36)))</formula>
    </cfRule>
    <cfRule type="containsText" dxfId="4261" priority="6117" operator="containsText" text="On Track to be Achieved">
      <formula>NOT(ISERROR(SEARCH("On Track to be Achieved",E36)))</formula>
    </cfRule>
    <cfRule type="containsText" dxfId="4260" priority="6118" operator="containsText" text="Fully Achieved">
      <formula>NOT(ISERROR(SEARCH("Fully Achieved",E36)))</formula>
    </cfRule>
    <cfRule type="containsText" dxfId="4259" priority="6119" operator="containsText" text="Fully Achieved">
      <formula>NOT(ISERROR(SEARCH("Fully Achieved",E36)))</formula>
    </cfRule>
    <cfRule type="containsText" dxfId="4258" priority="6120" operator="containsText" text="Fully Achieved">
      <formula>NOT(ISERROR(SEARCH("Fully Achieved",E36)))</formula>
    </cfRule>
    <cfRule type="containsText" dxfId="4257" priority="6121" operator="containsText" text="Deferred">
      <formula>NOT(ISERROR(SEARCH("Deferred",E36)))</formula>
    </cfRule>
    <cfRule type="containsText" dxfId="4256" priority="6122" operator="containsText" text="Deleted">
      <formula>NOT(ISERROR(SEARCH("Deleted",E36)))</formula>
    </cfRule>
    <cfRule type="containsText" dxfId="4255" priority="6123" operator="containsText" text="In Danger of Falling Behind Target">
      <formula>NOT(ISERROR(SEARCH("In Danger of Falling Behind Target",E36)))</formula>
    </cfRule>
    <cfRule type="containsText" dxfId="4254" priority="6124" operator="containsText" text="Not yet due">
      <formula>NOT(ISERROR(SEARCH("Not yet due",E36)))</formula>
    </cfRule>
    <cfRule type="containsText" dxfId="4253" priority="6125" operator="containsText" text="Update not Provided">
      <formula>NOT(ISERROR(SEARCH("Update not Provided",E36)))</formula>
    </cfRule>
  </conditionalFormatting>
  <conditionalFormatting sqref="E42:E43">
    <cfRule type="containsText" dxfId="4252" priority="6018" operator="containsText" text="On track to be achieved">
      <formula>NOT(ISERROR(SEARCH("On track to be achieved",E42)))</formula>
    </cfRule>
    <cfRule type="containsText" dxfId="4251" priority="6019" operator="containsText" text="Deferred">
      <formula>NOT(ISERROR(SEARCH("Deferred",E42)))</formula>
    </cfRule>
    <cfRule type="containsText" dxfId="4250" priority="6020" operator="containsText" text="Deleted">
      <formula>NOT(ISERROR(SEARCH("Deleted",E42)))</formula>
    </cfRule>
    <cfRule type="containsText" dxfId="4249" priority="6021" operator="containsText" text="In Danger of Falling Behind Target">
      <formula>NOT(ISERROR(SEARCH("In Danger of Falling Behind Target",E42)))</formula>
    </cfRule>
    <cfRule type="containsText" dxfId="4248" priority="6022" operator="containsText" text="Not yet due">
      <formula>NOT(ISERROR(SEARCH("Not yet due",E42)))</formula>
    </cfRule>
    <cfRule type="containsText" dxfId="4247" priority="6023" operator="containsText" text="Update not Provided">
      <formula>NOT(ISERROR(SEARCH("Update not Provided",E42)))</formula>
    </cfRule>
    <cfRule type="containsText" dxfId="4246" priority="6024" operator="containsText" text="Not yet due">
      <formula>NOT(ISERROR(SEARCH("Not yet due",E42)))</formula>
    </cfRule>
    <cfRule type="containsText" dxfId="4245" priority="6025" operator="containsText" text="Completed Behind Schedule">
      <formula>NOT(ISERROR(SEARCH("Completed Behind Schedule",E42)))</formula>
    </cfRule>
    <cfRule type="containsText" dxfId="4244" priority="6026" operator="containsText" text="Off Target">
      <formula>NOT(ISERROR(SEARCH("Off Target",E42)))</formula>
    </cfRule>
    <cfRule type="containsText" dxfId="4243" priority="6027" operator="containsText" text="On Track to be Achieved">
      <formula>NOT(ISERROR(SEARCH("On Track to be Achieved",E42)))</formula>
    </cfRule>
    <cfRule type="containsText" dxfId="4242" priority="6028" operator="containsText" text="Fully Achieved">
      <formula>NOT(ISERROR(SEARCH("Fully Achieved",E42)))</formula>
    </cfRule>
    <cfRule type="containsText" dxfId="4241" priority="6029" operator="containsText" text="Not yet due">
      <formula>NOT(ISERROR(SEARCH("Not yet due",E42)))</formula>
    </cfRule>
    <cfRule type="containsText" dxfId="4240" priority="6030" operator="containsText" text="Not Yet Due">
      <formula>NOT(ISERROR(SEARCH("Not Yet Due",E42)))</formula>
    </cfRule>
    <cfRule type="containsText" dxfId="4239" priority="6031" operator="containsText" text="Deferred">
      <formula>NOT(ISERROR(SEARCH("Deferred",E42)))</formula>
    </cfRule>
    <cfRule type="containsText" dxfId="4238" priority="6032" operator="containsText" text="Deleted">
      <formula>NOT(ISERROR(SEARCH("Deleted",E42)))</formula>
    </cfRule>
    <cfRule type="containsText" dxfId="4237" priority="6033" operator="containsText" text="In Danger of Falling Behind Target">
      <formula>NOT(ISERROR(SEARCH("In Danger of Falling Behind Target",E42)))</formula>
    </cfRule>
    <cfRule type="containsText" dxfId="4236" priority="6034" operator="containsText" text="Not yet due">
      <formula>NOT(ISERROR(SEARCH("Not yet due",E42)))</formula>
    </cfRule>
    <cfRule type="containsText" dxfId="4235" priority="6035" operator="containsText" text="Completed Behind Schedule">
      <formula>NOT(ISERROR(SEARCH("Completed Behind Schedule",E42)))</formula>
    </cfRule>
    <cfRule type="containsText" dxfId="4234" priority="6036" operator="containsText" text="Off Target">
      <formula>NOT(ISERROR(SEARCH("Off Target",E42)))</formula>
    </cfRule>
    <cfRule type="containsText" dxfId="4233" priority="6037" operator="containsText" text="In Danger of Falling Behind Target">
      <formula>NOT(ISERROR(SEARCH("In Danger of Falling Behind Target",E42)))</formula>
    </cfRule>
    <cfRule type="containsText" dxfId="4232" priority="6038" operator="containsText" text="On Track to be Achieved">
      <formula>NOT(ISERROR(SEARCH("On Track to be Achieved",E42)))</formula>
    </cfRule>
    <cfRule type="containsText" dxfId="4231" priority="6039" operator="containsText" text="Fully Achieved">
      <formula>NOT(ISERROR(SEARCH("Fully Achieved",E42)))</formula>
    </cfRule>
    <cfRule type="containsText" dxfId="4230" priority="6040" operator="containsText" text="Update not Provided">
      <formula>NOT(ISERROR(SEARCH("Update not Provided",E42)))</formula>
    </cfRule>
    <cfRule type="containsText" dxfId="4229" priority="6041" operator="containsText" text="Not yet due">
      <formula>NOT(ISERROR(SEARCH("Not yet due",E42)))</formula>
    </cfRule>
    <cfRule type="containsText" dxfId="4228" priority="6042" operator="containsText" text="Completed Behind Schedule">
      <formula>NOT(ISERROR(SEARCH("Completed Behind Schedule",E42)))</formula>
    </cfRule>
    <cfRule type="containsText" dxfId="4227" priority="6043" operator="containsText" text="Off Target">
      <formula>NOT(ISERROR(SEARCH("Off Target",E42)))</formula>
    </cfRule>
    <cfRule type="containsText" dxfId="4226" priority="6044" operator="containsText" text="In Danger of Falling Behind Target">
      <formula>NOT(ISERROR(SEARCH("In Danger of Falling Behind Target",E42)))</formula>
    </cfRule>
    <cfRule type="containsText" dxfId="4225" priority="6045" operator="containsText" text="On Track to be Achieved">
      <formula>NOT(ISERROR(SEARCH("On Track to be Achieved",E42)))</formula>
    </cfRule>
    <cfRule type="containsText" dxfId="4224" priority="6046" operator="containsText" text="Fully Achieved">
      <formula>NOT(ISERROR(SEARCH("Fully Achieved",E42)))</formula>
    </cfRule>
    <cfRule type="containsText" dxfId="4223" priority="6047" operator="containsText" text="Fully Achieved">
      <formula>NOT(ISERROR(SEARCH("Fully Achieved",E42)))</formula>
    </cfRule>
    <cfRule type="containsText" dxfId="4222" priority="6048" operator="containsText" text="Fully Achieved">
      <formula>NOT(ISERROR(SEARCH("Fully Achieved",E42)))</formula>
    </cfRule>
    <cfRule type="containsText" dxfId="4221" priority="6049" operator="containsText" text="Deferred">
      <formula>NOT(ISERROR(SEARCH("Deferred",E42)))</formula>
    </cfRule>
    <cfRule type="containsText" dxfId="4220" priority="6050" operator="containsText" text="Deleted">
      <formula>NOT(ISERROR(SEARCH("Deleted",E42)))</formula>
    </cfRule>
    <cfRule type="containsText" dxfId="4219" priority="6051" operator="containsText" text="In Danger of Falling Behind Target">
      <formula>NOT(ISERROR(SEARCH("In Danger of Falling Behind Target",E42)))</formula>
    </cfRule>
    <cfRule type="containsText" dxfId="4218" priority="6052" operator="containsText" text="Not yet due">
      <formula>NOT(ISERROR(SEARCH("Not yet due",E42)))</formula>
    </cfRule>
    <cfRule type="containsText" dxfId="4217" priority="6053" operator="containsText" text="Update not Provided">
      <formula>NOT(ISERROR(SEARCH("Update not Provided",E42)))</formula>
    </cfRule>
  </conditionalFormatting>
  <conditionalFormatting sqref="E48 E51 E55">
    <cfRule type="containsText" dxfId="4216" priority="5982" operator="containsText" text="On track to be achieved">
      <formula>NOT(ISERROR(SEARCH("On track to be achieved",E48)))</formula>
    </cfRule>
    <cfRule type="containsText" dxfId="4215" priority="5983" operator="containsText" text="Deferred">
      <formula>NOT(ISERROR(SEARCH("Deferred",E48)))</formula>
    </cfRule>
    <cfRule type="containsText" dxfId="4214" priority="5984" operator="containsText" text="Deleted">
      <formula>NOT(ISERROR(SEARCH("Deleted",E48)))</formula>
    </cfRule>
    <cfRule type="containsText" dxfId="4213" priority="5985" operator="containsText" text="In Danger of Falling Behind Target">
      <formula>NOT(ISERROR(SEARCH("In Danger of Falling Behind Target",E48)))</formula>
    </cfRule>
    <cfRule type="containsText" dxfId="4212" priority="5986" operator="containsText" text="Not yet due">
      <formula>NOT(ISERROR(SEARCH("Not yet due",E48)))</formula>
    </cfRule>
    <cfRule type="containsText" dxfId="4211" priority="5987" operator="containsText" text="Update not Provided">
      <formula>NOT(ISERROR(SEARCH("Update not Provided",E48)))</formula>
    </cfRule>
    <cfRule type="containsText" dxfId="4210" priority="5988" operator="containsText" text="Not yet due">
      <formula>NOT(ISERROR(SEARCH("Not yet due",E48)))</formula>
    </cfRule>
    <cfRule type="containsText" dxfId="4209" priority="5989" operator="containsText" text="Completed Behind Schedule">
      <formula>NOT(ISERROR(SEARCH("Completed Behind Schedule",E48)))</formula>
    </cfRule>
    <cfRule type="containsText" dxfId="4208" priority="5990" operator="containsText" text="Off Target">
      <formula>NOT(ISERROR(SEARCH("Off Target",E48)))</formula>
    </cfRule>
    <cfRule type="containsText" dxfId="4207" priority="5991" operator="containsText" text="On Track to be Achieved">
      <formula>NOT(ISERROR(SEARCH("On Track to be Achieved",E48)))</formula>
    </cfRule>
    <cfRule type="containsText" dxfId="4206" priority="5992" operator="containsText" text="Fully Achieved">
      <formula>NOT(ISERROR(SEARCH("Fully Achieved",E48)))</formula>
    </cfRule>
    <cfRule type="containsText" dxfId="4205" priority="5993" operator="containsText" text="Not yet due">
      <formula>NOT(ISERROR(SEARCH("Not yet due",E48)))</formula>
    </cfRule>
    <cfRule type="containsText" dxfId="4204" priority="5994" operator="containsText" text="Not Yet Due">
      <formula>NOT(ISERROR(SEARCH("Not Yet Due",E48)))</formula>
    </cfRule>
    <cfRule type="containsText" dxfId="4203" priority="5995" operator="containsText" text="Deferred">
      <formula>NOT(ISERROR(SEARCH("Deferred",E48)))</formula>
    </cfRule>
    <cfRule type="containsText" dxfId="4202" priority="5996" operator="containsText" text="Deleted">
      <formula>NOT(ISERROR(SEARCH("Deleted",E48)))</formula>
    </cfRule>
    <cfRule type="containsText" dxfId="4201" priority="5997" operator="containsText" text="In Danger of Falling Behind Target">
      <formula>NOT(ISERROR(SEARCH("In Danger of Falling Behind Target",E48)))</formula>
    </cfRule>
    <cfRule type="containsText" dxfId="4200" priority="5998" operator="containsText" text="Not yet due">
      <formula>NOT(ISERROR(SEARCH("Not yet due",E48)))</formula>
    </cfRule>
    <cfRule type="containsText" dxfId="4199" priority="5999" operator="containsText" text="Completed Behind Schedule">
      <formula>NOT(ISERROR(SEARCH("Completed Behind Schedule",E48)))</formula>
    </cfRule>
    <cfRule type="containsText" dxfId="4198" priority="6000" operator="containsText" text="Off Target">
      <formula>NOT(ISERROR(SEARCH("Off Target",E48)))</formula>
    </cfRule>
    <cfRule type="containsText" dxfId="4197" priority="6001" operator="containsText" text="In Danger of Falling Behind Target">
      <formula>NOT(ISERROR(SEARCH("In Danger of Falling Behind Target",E48)))</formula>
    </cfRule>
    <cfRule type="containsText" dxfId="4196" priority="6002" operator="containsText" text="On Track to be Achieved">
      <formula>NOT(ISERROR(SEARCH("On Track to be Achieved",E48)))</formula>
    </cfRule>
    <cfRule type="containsText" dxfId="4195" priority="6003" operator="containsText" text="Fully Achieved">
      <formula>NOT(ISERROR(SEARCH("Fully Achieved",E48)))</formula>
    </cfRule>
    <cfRule type="containsText" dxfId="4194" priority="6004" operator="containsText" text="Update not Provided">
      <formula>NOT(ISERROR(SEARCH("Update not Provided",E48)))</formula>
    </cfRule>
    <cfRule type="containsText" dxfId="4193" priority="6005" operator="containsText" text="Not yet due">
      <formula>NOT(ISERROR(SEARCH("Not yet due",E48)))</formula>
    </cfRule>
    <cfRule type="containsText" dxfId="4192" priority="6006" operator="containsText" text="Completed Behind Schedule">
      <formula>NOT(ISERROR(SEARCH("Completed Behind Schedule",E48)))</formula>
    </cfRule>
    <cfRule type="containsText" dxfId="4191" priority="6007" operator="containsText" text="Off Target">
      <formula>NOT(ISERROR(SEARCH("Off Target",E48)))</formula>
    </cfRule>
    <cfRule type="containsText" dxfId="4190" priority="6008" operator="containsText" text="In Danger of Falling Behind Target">
      <formula>NOT(ISERROR(SEARCH("In Danger of Falling Behind Target",E48)))</formula>
    </cfRule>
    <cfRule type="containsText" dxfId="4189" priority="6009" operator="containsText" text="On Track to be Achieved">
      <formula>NOT(ISERROR(SEARCH("On Track to be Achieved",E48)))</formula>
    </cfRule>
    <cfRule type="containsText" dxfId="4188" priority="6010" operator="containsText" text="Fully Achieved">
      <formula>NOT(ISERROR(SEARCH("Fully Achieved",E48)))</formula>
    </cfRule>
    <cfRule type="containsText" dxfId="4187" priority="6011" operator="containsText" text="Fully Achieved">
      <formula>NOT(ISERROR(SEARCH("Fully Achieved",E48)))</formula>
    </cfRule>
    <cfRule type="containsText" dxfId="4186" priority="6012" operator="containsText" text="Fully Achieved">
      <formula>NOT(ISERROR(SEARCH("Fully Achieved",E48)))</formula>
    </cfRule>
    <cfRule type="containsText" dxfId="4185" priority="6013" operator="containsText" text="Deferred">
      <formula>NOT(ISERROR(SEARCH("Deferred",E48)))</formula>
    </cfRule>
    <cfRule type="containsText" dxfId="4184" priority="6014" operator="containsText" text="Deleted">
      <formula>NOT(ISERROR(SEARCH("Deleted",E48)))</formula>
    </cfRule>
    <cfRule type="containsText" dxfId="4183" priority="6015" operator="containsText" text="In Danger of Falling Behind Target">
      <formula>NOT(ISERROR(SEARCH("In Danger of Falling Behind Target",E48)))</formula>
    </cfRule>
    <cfRule type="containsText" dxfId="4182" priority="6016" operator="containsText" text="Not yet due">
      <formula>NOT(ISERROR(SEARCH("Not yet due",E48)))</formula>
    </cfRule>
    <cfRule type="containsText" dxfId="4181" priority="6017" operator="containsText" text="Update not Provided">
      <formula>NOT(ISERROR(SEARCH("Update not Provided",E48)))</formula>
    </cfRule>
  </conditionalFormatting>
  <conditionalFormatting sqref="E63">
    <cfRule type="containsText" dxfId="4180" priority="5946" operator="containsText" text="On track to be achieved">
      <formula>NOT(ISERROR(SEARCH("On track to be achieved",E63)))</formula>
    </cfRule>
    <cfRule type="containsText" dxfId="4179" priority="5947" operator="containsText" text="Deferred">
      <formula>NOT(ISERROR(SEARCH("Deferred",E63)))</formula>
    </cfRule>
    <cfRule type="containsText" dxfId="4178" priority="5948" operator="containsText" text="Deleted">
      <formula>NOT(ISERROR(SEARCH("Deleted",E63)))</formula>
    </cfRule>
    <cfRule type="containsText" dxfId="4177" priority="5949" operator="containsText" text="In Danger of Falling Behind Target">
      <formula>NOT(ISERROR(SEARCH("In Danger of Falling Behind Target",E63)))</formula>
    </cfRule>
    <cfRule type="containsText" dxfId="4176" priority="5950" operator="containsText" text="Not yet due">
      <formula>NOT(ISERROR(SEARCH("Not yet due",E63)))</formula>
    </cfRule>
    <cfRule type="containsText" dxfId="4175" priority="5951" operator="containsText" text="Update not Provided">
      <formula>NOT(ISERROR(SEARCH("Update not Provided",E63)))</formula>
    </cfRule>
    <cfRule type="containsText" dxfId="4174" priority="5952" operator="containsText" text="Not yet due">
      <formula>NOT(ISERROR(SEARCH("Not yet due",E63)))</formula>
    </cfRule>
    <cfRule type="containsText" dxfId="4173" priority="5953" operator="containsText" text="Completed Behind Schedule">
      <formula>NOT(ISERROR(SEARCH("Completed Behind Schedule",E63)))</formula>
    </cfRule>
    <cfRule type="containsText" dxfId="4172" priority="5954" operator="containsText" text="Off Target">
      <formula>NOT(ISERROR(SEARCH("Off Target",E63)))</formula>
    </cfRule>
    <cfRule type="containsText" dxfId="4171" priority="5955" operator="containsText" text="On Track to be Achieved">
      <formula>NOT(ISERROR(SEARCH("On Track to be Achieved",E63)))</formula>
    </cfRule>
    <cfRule type="containsText" dxfId="4170" priority="5956" operator="containsText" text="Fully Achieved">
      <formula>NOT(ISERROR(SEARCH("Fully Achieved",E63)))</formula>
    </cfRule>
    <cfRule type="containsText" dxfId="4169" priority="5957" operator="containsText" text="Not yet due">
      <formula>NOT(ISERROR(SEARCH("Not yet due",E63)))</formula>
    </cfRule>
    <cfRule type="containsText" dxfId="4168" priority="5958" operator="containsText" text="Not Yet Due">
      <formula>NOT(ISERROR(SEARCH("Not Yet Due",E63)))</formula>
    </cfRule>
    <cfRule type="containsText" dxfId="4167" priority="5959" operator="containsText" text="Deferred">
      <formula>NOT(ISERROR(SEARCH("Deferred",E63)))</formula>
    </cfRule>
    <cfRule type="containsText" dxfId="4166" priority="5960" operator="containsText" text="Deleted">
      <formula>NOT(ISERROR(SEARCH("Deleted",E63)))</formula>
    </cfRule>
    <cfRule type="containsText" dxfId="4165" priority="5961" operator="containsText" text="In Danger of Falling Behind Target">
      <formula>NOT(ISERROR(SEARCH("In Danger of Falling Behind Target",E63)))</formula>
    </cfRule>
    <cfRule type="containsText" dxfId="4164" priority="5962" operator="containsText" text="Not yet due">
      <formula>NOT(ISERROR(SEARCH("Not yet due",E63)))</formula>
    </cfRule>
    <cfRule type="containsText" dxfId="4163" priority="5963" operator="containsText" text="Completed Behind Schedule">
      <formula>NOT(ISERROR(SEARCH("Completed Behind Schedule",E63)))</formula>
    </cfRule>
    <cfRule type="containsText" dxfId="4162" priority="5964" operator="containsText" text="Off Target">
      <formula>NOT(ISERROR(SEARCH("Off Target",E63)))</formula>
    </cfRule>
    <cfRule type="containsText" dxfId="4161" priority="5965" operator="containsText" text="In Danger of Falling Behind Target">
      <formula>NOT(ISERROR(SEARCH("In Danger of Falling Behind Target",E63)))</formula>
    </cfRule>
    <cfRule type="containsText" dxfId="4160" priority="5966" operator="containsText" text="On Track to be Achieved">
      <formula>NOT(ISERROR(SEARCH("On Track to be Achieved",E63)))</formula>
    </cfRule>
    <cfRule type="containsText" dxfId="4159" priority="5967" operator="containsText" text="Fully Achieved">
      <formula>NOT(ISERROR(SEARCH("Fully Achieved",E63)))</formula>
    </cfRule>
    <cfRule type="containsText" dxfId="4158" priority="5968" operator="containsText" text="Update not Provided">
      <formula>NOT(ISERROR(SEARCH("Update not Provided",E63)))</formula>
    </cfRule>
    <cfRule type="containsText" dxfId="4157" priority="5969" operator="containsText" text="Not yet due">
      <formula>NOT(ISERROR(SEARCH("Not yet due",E63)))</formula>
    </cfRule>
    <cfRule type="containsText" dxfId="4156" priority="5970" operator="containsText" text="Completed Behind Schedule">
      <formula>NOT(ISERROR(SEARCH("Completed Behind Schedule",E63)))</formula>
    </cfRule>
    <cfRule type="containsText" dxfId="4155" priority="5971" operator="containsText" text="Off Target">
      <formula>NOT(ISERROR(SEARCH("Off Target",E63)))</formula>
    </cfRule>
    <cfRule type="containsText" dxfId="4154" priority="5972" operator="containsText" text="In Danger of Falling Behind Target">
      <formula>NOT(ISERROR(SEARCH("In Danger of Falling Behind Target",E63)))</formula>
    </cfRule>
    <cfRule type="containsText" dxfId="4153" priority="5973" operator="containsText" text="On Track to be Achieved">
      <formula>NOT(ISERROR(SEARCH("On Track to be Achieved",E63)))</formula>
    </cfRule>
    <cfRule type="containsText" dxfId="4152" priority="5974" operator="containsText" text="Fully Achieved">
      <formula>NOT(ISERROR(SEARCH("Fully Achieved",E63)))</formula>
    </cfRule>
    <cfRule type="containsText" dxfId="4151" priority="5975" operator="containsText" text="Fully Achieved">
      <formula>NOT(ISERROR(SEARCH("Fully Achieved",E63)))</formula>
    </cfRule>
    <cfRule type="containsText" dxfId="4150" priority="5976" operator="containsText" text="Fully Achieved">
      <formula>NOT(ISERROR(SEARCH("Fully Achieved",E63)))</formula>
    </cfRule>
    <cfRule type="containsText" dxfId="4149" priority="5977" operator="containsText" text="Deferred">
      <formula>NOT(ISERROR(SEARCH("Deferred",E63)))</formula>
    </cfRule>
    <cfRule type="containsText" dxfId="4148" priority="5978" operator="containsText" text="Deleted">
      <formula>NOT(ISERROR(SEARCH("Deleted",E63)))</formula>
    </cfRule>
    <cfRule type="containsText" dxfId="4147" priority="5979" operator="containsText" text="In Danger of Falling Behind Target">
      <formula>NOT(ISERROR(SEARCH("In Danger of Falling Behind Target",E63)))</formula>
    </cfRule>
    <cfRule type="containsText" dxfId="4146" priority="5980" operator="containsText" text="Not yet due">
      <formula>NOT(ISERROR(SEARCH("Not yet due",E63)))</formula>
    </cfRule>
    <cfRule type="containsText" dxfId="4145" priority="5981" operator="containsText" text="Update not Provided">
      <formula>NOT(ISERROR(SEARCH("Update not Provided",E63)))</formula>
    </cfRule>
  </conditionalFormatting>
  <conditionalFormatting sqref="E71:E74 E76">
    <cfRule type="containsText" dxfId="4144" priority="5874" operator="containsText" text="On track to be achieved">
      <formula>NOT(ISERROR(SEARCH("On track to be achieved",E71)))</formula>
    </cfRule>
    <cfRule type="containsText" dxfId="4143" priority="5875" operator="containsText" text="Deferred">
      <formula>NOT(ISERROR(SEARCH("Deferred",E71)))</formula>
    </cfRule>
    <cfRule type="containsText" dxfId="4142" priority="5876" operator="containsText" text="Deleted">
      <formula>NOT(ISERROR(SEARCH("Deleted",E71)))</formula>
    </cfRule>
    <cfRule type="containsText" dxfId="4141" priority="5877" operator="containsText" text="In Danger of Falling Behind Target">
      <formula>NOT(ISERROR(SEARCH("In Danger of Falling Behind Target",E71)))</formula>
    </cfRule>
    <cfRule type="containsText" dxfId="4140" priority="5878" operator="containsText" text="Not yet due">
      <formula>NOT(ISERROR(SEARCH("Not yet due",E71)))</formula>
    </cfRule>
    <cfRule type="containsText" dxfId="4139" priority="5879" operator="containsText" text="Update not Provided">
      <formula>NOT(ISERROR(SEARCH("Update not Provided",E71)))</formula>
    </cfRule>
    <cfRule type="containsText" dxfId="4138" priority="5880" operator="containsText" text="Not yet due">
      <formula>NOT(ISERROR(SEARCH("Not yet due",E71)))</formula>
    </cfRule>
    <cfRule type="containsText" dxfId="4137" priority="5881" operator="containsText" text="Completed Behind Schedule">
      <formula>NOT(ISERROR(SEARCH("Completed Behind Schedule",E71)))</formula>
    </cfRule>
    <cfRule type="containsText" dxfId="4136" priority="5882" operator="containsText" text="Off Target">
      <formula>NOT(ISERROR(SEARCH("Off Target",E71)))</formula>
    </cfRule>
    <cfRule type="containsText" dxfId="4135" priority="5883" operator="containsText" text="On Track to be Achieved">
      <formula>NOT(ISERROR(SEARCH("On Track to be Achieved",E71)))</formula>
    </cfRule>
    <cfRule type="containsText" dxfId="4134" priority="5884" operator="containsText" text="Fully Achieved">
      <formula>NOT(ISERROR(SEARCH("Fully Achieved",E71)))</formula>
    </cfRule>
    <cfRule type="containsText" dxfId="4133" priority="5885" operator="containsText" text="Not yet due">
      <formula>NOT(ISERROR(SEARCH("Not yet due",E71)))</formula>
    </cfRule>
    <cfRule type="containsText" dxfId="4132" priority="5886" operator="containsText" text="Not Yet Due">
      <formula>NOT(ISERROR(SEARCH("Not Yet Due",E71)))</formula>
    </cfRule>
    <cfRule type="containsText" dxfId="4131" priority="5887" operator="containsText" text="Deferred">
      <formula>NOT(ISERROR(SEARCH("Deferred",E71)))</formula>
    </cfRule>
    <cfRule type="containsText" dxfId="4130" priority="5888" operator="containsText" text="Deleted">
      <formula>NOT(ISERROR(SEARCH("Deleted",E71)))</formula>
    </cfRule>
    <cfRule type="containsText" dxfId="4129" priority="5889" operator="containsText" text="In Danger of Falling Behind Target">
      <formula>NOT(ISERROR(SEARCH("In Danger of Falling Behind Target",E71)))</formula>
    </cfRule>
    <cfRule type="containsText" dxfId="4128" priority="5890" operator="containsText" text="Not yet due">
      <formula>NOT(ISERROR(SEARCH("Not yet due",E71)))</formula>
    </cfRule>
    <cfRule type="containsText" dxfId="4127" priority="5891" operator="containsText" text="Completed Behind Schedule">
      <formula>NOT(ISERROR(SEARCH("Completed Behind Schedule",E71)))</formula>
    </cfRule>
    <cfRule type="containsText" dxfId="4126" priority="5892" operator="containsText" text="Off Target">
      <formula>NOT(ISERROR(SEARCH("Off Target",E71)))</formula>
    </cfRule>
    <cfRule type="containsText" dxfId="4125" priority="5893" operator="containsText" text="In Danger of Falling Behind Target">
      <formula>NOT(ISERROR(SEARCH("In Danger of Falling Behind Target",E71)))</formula>
    </cfRule>
    <cfRule type="containsText" dxfId="4124" priority="5894" operator="containsText" text="On Track to be Achieved">
      <formula>NOT(ISERROR(SEARCH("On Track to be Achieved",E71)))</formula>
    </cfRule>
    <cfRule type="containsText" dxfId="4123" priority="5895" operator="containsText" text="Fully Achieved">
      <formula>NOT(ISERROR(SEARCH("Fully Achieved",E71)))</formula>
    </cfRule>
    <cfRule type="containsText" dxfId="4122" priority="5896" operator="containsText" text="Update not Provided">
      <formula>NOT(ISERROR(SEARCH("Update not Provided",E71)))</formula>
    </cfRule>
    <cfRule type="containsText" dxfId="4121" priority="5897" operator="containsText" text="Not yet due">
      <formula>NOT(ISERROR(SEARCH("Not yet due",E71)))</formula>
    </cfRule>
    <cfRule type="containsText" dxfId="4120" priority="5898" operator="containsText" text="Completed Behind Schedule">
      <formula>NOT(ISERROR(SEARCH("Completed Behind Schedule",E71)))</formula>
    </cfRule>
    <cfRule type="containsText" dxfId="4119" priority="5899" operator="containsText" text="Off Target">
      <formula>NOT(ISERROR(SEARCH("Off Target",E71)))</formula>
    </cfRule>
    <cfRule type="containsText" dxfId="4118" priority="5900" operator="containsText" text="In Danger of Falling Behind Target">
      <formula>NOT(ISERROR(SEARCH("In Danger of Falling Behind Target",E71)))</formula>
    </cfRule>
    <cfRule type="containsText" dxfId="4117" priority="5901" operator="containsText" text="On Track to be Achieved">
      <formula>NOT(ISERROR(SEARCH("On Track to be Achieved",E71)))</formula>
    </cfRule>
    <cfRule type="containsText" dxfId="4116" priority="5902" operator="containsText" text="Fully Achieved">
      <formula>NOT(ISERROR(SEARCH("Fully Achieved",E71)))</formula>
    </cfRule>
    <cfRule type="containsText" dxfId="4115" priority="5903" operator="containsText" text="Fully Achieved">
      <formula>NOT(ISERROR(SEARCH("Fully Achieved",E71)))</formula>
    </cfRule>
    <cfRule type="containsText" dxfId="4114" priority="5904" operator="containsText" text="Fully Achieved">
      <formula>NOT(ISERROR(SEARCH("Fully Achieved",E71)))</formula>
    </cfRule>
    <cfRule type="containsText" dxfId="4113" priority="5905" operator="containsText" text="Deferred">
      <formula>NOT(ISERROR(SEARCH("Deferred",E71)))</formula>
    </cfRule>
    <cfRule type="containsText" dxfId="4112" priority="5906" operator="containsText" text="Deleted">
      <formula>NOT(ISERROR(SEARCH("Deleted",E71)))</formula>
    </cfRule>
    <cfRule type="containsText" dxfId="4111" priority="5907" operator="containsText" text="In Danger of Falling Behind Target">
      <formula>NOT(ISERROR(SEARCH("In Danger of Falling Behind Target",E71)))</formula>
    </cfRule>
    <cfRule type="containsText" dxfId="4110" priority="5908" operator="containsText" text="Not yet due">
      <formula>NOT(ISERROR(SEARCH("Not yet due",E71)))</formula>
    </cfRule>
    <cfRule type="containsText" dxfId="4109" priority="5909" operator="containsText" text="Update not Provided">
      <formula>NOT(ISERROR(SEARCH("Update not Provided",E71)))</formula>
    </cfRule>
  </conditionalFormatting>
  <conditionalFormatting sqref="E84">
    <cfRule type="containsText" dxfId="4108" priority="5802" operator="containsText" text="On track to be achieved">
      <formula>NOT(ISERROR(SEARCH("On track to be achieved",E84)))</formula>
    </cfRule>
    <cfRule type="containsText" dxfId="4107" priority="5803" operator="containsText" text="Deferred">
      <formula>NOT(ISERROR(SEARCH("Deferred",E84)))</formula>
    </cfRule>
    <cfRule type="containsText" dxfId="4106" priority="5804" operator="containsText" text="Deleted">
      <formula>NOT(ISERROR(SEARCH("Deleted",E84)))</formula>
    </cfRule>
    <cfRule type="containsText" dxfId="4105" priority="5805" operator="containsText" text="In Danger of Falling Behind Target">
      <formula>NOT(ISERROR(SEARCH("In Danger of Falling Behind Target",E84)))</formula>
    </cfRule>
    <cfRule type="containsText" dxfId="4104" priority="5806" operator="containsText" text="Not yet due">
      <formula>NOT(ISERROR(SEARCH("Not yet due",E84)))</formula>
    </cfRule>
    <cfRule type="containsText" dxfId="4103" priority="5807" operator="containsText" text="Update not Provided">
      <formula>NOT(ISERROR(SEARCH("Update not Provided",E84)))</formula>
    </cfRule>
    <cfRule type="containsText" dxfId="4102" priority="5808" operator="containsText" text="Not yet due">
      <formula>NOT(ISERROR(SEARCH("Not yet due",E84)))</formula>
    </cfRule>
    <cfRule type="containsText" dxfId="4101" priority="5809" operator="containsText" text="Completed Behind Schedule">
      <formula>NOT(ISERROR(SEARCH("Completed Behind Schedule",E84)))</formula>
    </cfRule>
    <cfRule type="containsText" dxfId="4100" priority="5810" operator="containsText" text="Off Target">
      <formula>NOT(ISERROR(SEARCH("Off Target",E84)))</formula>
    </cfRule>
    <cfRule type="containsText" dxfId="4099" priority="5811" operator="containsText" text="On Track to be Achieved">
      <formula>NOT(ISERROR(SEARCH("On Track to be Achieved",E84)))</formula>
    </cfRule>
    <cfRule type="containsText" dxfId="4098" priority="5812" operator="containsText" text="Fully Achieved">
      <formula>NOT(ISERROR(SEARCH("Fully Achieved",E84)))</formula>
    </cfRule>
    <cfRule type="containsText" dxfId="4097" priority="5813" operator="containsText" text="Not yet due">
      <formula>NOT(ISERROR(SEARCH("Not yet due",E84)))</formula>
    </cfRule>
    <cfRule type="containsText" dxfId="4096" priority="5814" operator="containsText" text="Not Yet Due">
      <formula>NOT(ISERROR(SEARCH("Not Yet Due",E84)))</formula>
    </cfRule>
    <cfRule type="containsText" dxfId="4095" priority="5815" operator="containsText" text="Deferred">
      <formula>NOT(ISERROR(SEARCH("Deferred",E84)))</formula>
    </cfRule>
    <cfRule type="containsText" dxfId="4094" priority="5816" operator="containsText" text="Deleted">
      <formula>NOT(ISERROR(SEARCH("Deleted",E84)))</formula>
    </cfRule>
    <cfRule type="containsText" dxfId="4093" priority="5817" operator="containsText" text="In Danger of Falling Behind Target">
      <formula>NOT(ISERROR(SEARCH("In Danger of Falling Behind Target",E84)))</formula>
    </cfRule>
    <cfRule type="containsText" dxfId="4092" priority="5818" operator="containsText" text="Not yet due">
      <formula>NOT(ISERROR(SEARCH("Not yet due",E84)))</formula>
    </cfRule>
    <cfRule type="containsText" dxfId="4091" priority="5819" operator="containsText" text="Completed Behind Schedule">
      <formula>NOT(ISERROR(SEARCH("Completed Behind Schedule",E84)))</formula>
    </cfRule>
    <cfRule type="containsText" dxfId="4090" priority="5820" operator="containsText" text="Off Target">
      <formula>NOT(ISERROR(SEARCH("Off Target",E84)))</formula>
    </cfRule>
    <cfRule type="containsText" dxfId="4089" priority="5821" operator="containsText" text="In Danger of Falling Behind Target">
      <formula>NOT(ISERROR(SEARCH("In Danger of Falling Behind Target",E84)))</formula>
    </cfRule>
    <cfRule type="containsText" dxfId="4088" priority="5822" operator="containsText" text="On Track to be Achieved">
      <formula>NOT(ISERROR(SEARCH("On Track to be Achieved",E84)))</formula>
    </cfRule>
    <cfRule type="containsText" dxfId="4087" priority="5823" operator="containsText" text="Fully Achieved">
      <formula>NOT(ISERROR(SEARCH("Fully Achieved",E84)))</formula>
    </cfRule>
    <cfRule type="containsText" dxfId="4086" priority="5824" operator="containsText" text="Update not Provided">
      <formula>NOT(ISERROR(SEARCH("Update not Provided",E84)))</formula>
    </cfRule>
    <cfRule type="containsText" dxfId="4085" priority="5825" operator="containsText" text="Not yet due">
      <formula>NOT(ISERROR(SEARCH("Not yet due",E84)))</formula>
    </cfRule>
    <cfRule type="containsText" dxfId="4084" priority="5826" operator="containsText" text="Completed Behind Schedule">
      <formula>NOT(ISERROR(SEARCH("Completed Behind Schedule",E84)))</formula>
    </cfRule>
    <cfRule type="containsText" dxfId="4083" priority="5827" operator="containsText" text="Off Target">
      <formula>NOT(ISERROR(SEARCH("Off Target",E84)))</formula>
    </cfRule>
    <cfRule type="containsText" dxfId="4082" priority="5828" operator="containsText" text="In Danger of Falling Behind Target">
      <formula>NOT(ISERROR(SEARCH("In Danger of Falling Behind Target",E84)))</formula>
    </cfRule>
    <cfRule type="containsText" dxfId="4081" priority="5829" operator="containsText" text="On Track to be Achieved">
      <formula>NOT(ISERROR(SEARCH("On Track to be Achieved",E84)))</formula>
    </cfRule>
    <cfRule type="containsText" dxfId="4080" priority="5830" operator="containsText" text="Fully Achieved">
      <formula>NOT(ISERROR(SEARCH("Fully Achieved",E84)))</formula>
    </cfRule>
    <cfRule type="containsText" dxfId="4079" priority="5831" operator="containsText" text="Fully Achieved">
      <formula>NOT(ISERROR(SEARCH("Fully Achieved",E84)))</formula>
    </cfRule>
    <cfRule type="containsText" dxfId="4078" priority="5832" operator="containsText" text="Fully Achieved">
      <formula>NOT(ISERROR(SEARCH("Fully Achieved",E84)))</formula>
    </cfRule>
    <cfRule type="containsText" dxfId="4077" priority="5833" operator="containsText" text="Deferred">
      <formula>NOT(ISERROR(SEARCH("Deferred",E84)))</formula>
    </cfRule>
    <cfRule type="containsText" dxfId="4076" priority="5834" operator="containsText" text="Deleted">
      <formula>NOT(ISERROR(SEARCH("Deleted",E84)))</formula>
    </cfRule>
    <cfRule type="containsText" dxfId="4075" priority="5835" operator="containsText" text="In Danger of Falling Behind Target">
      <formula>NOT(ISERROR(SEARCH("In Danger of Falling Behind Target",E84)))</formula>
    </cfRule>
    <cfRule type="containsText" dxfId="4074" priority="5836" operator="containsText" text="Not yet due">
      <formula>NOT(ISERROR(SEARCH("Not yet due",E84)))</formula>
    </cfRule>
    <cfRule type="containsText" dxfId="4073" priority="5837" operator="containsText" text="Update not Provided">
      <formula>NOT(ISERROR(SEARCH("Update not Provided",E84)))</formula>
    </cfRule>
  </conditionalFormatting>
  <conditionalFormatting sqref="E95">
    <cfRule type="containsText" dxfId="4072" priority="5730" operator="containsText" text="On track to be achieved">
      <formula>NOT(ISERROR(SEARCH("On track to be achieved",E95)))</formula>
    </cfRule>
    <cfRule type="containsText" dxfId="4071" priority="5731" operator="containsText" text="Deferred">
      <formula>NOT(ISERROR(SEARCH("Deferred",E95)))</formula>
    </cfRule>
    <cfRule type="containsText" dxfId="4070" priority="5732" operator="containsText" text="Deleted">
      <formula>NOT(ISERROR(SEARCH("Deleted",E95)))</formula>
    </cfRule>
    <cfRule type="containsText" dxfId="4069" priority="5733" operator="containsText" text="In Danger of Falling Behind Target">
      <formula>NOT(ISERROR(SEARCH("In Danger of Falling Behind Target",E95)))</formula>
    </cfRule>
    <cfRule type="containsText" dxfId="4068" priority="5734" operator="containsText" text="Not yet due">
      <formula>NOT(ISERROR(SEARCH("Not yet due",E95)))</formula>
    </cfRule>
    <cfRule type="containsText" dxfId="4067" priority="5735" operator="containsText" text="Update not Provided">
      <formula>NOT(ISERROR(SEARCH("Update not Provided",E95)))</formula>
    </cfRule>
    <cfRule type="containsText" dxfId="4066" priority="5736" operator="containsText" text="Not yet due">
      <formula>NOT(ISERROR(SEARCH("Not yet due",E95)))</formula>
    </cfRule>
    <cfRule type="containsText" dxfId="4065" priority="5737" operator="containsText" text="Completed Behind Schedule">
      <formula>NOT(ISERROR(SEARCH("Completed Behind Schedule",E95)))</formula>
    </cfRule>
    <cfRule type="containsText" dxfId="4064" priority="5738" operator="containsText" text="Off Target">
      <formula>NOT(ISERROR(SEARCH("Off Target",E95)))</formula>
    </cfRule>
    <cfRule type="containsText" dxfId="4063" priority="5739" operator="containsText" text="On Track to be Achieved">
      <formula>NOT(ISERROR(SEARCH("On Track to be Achieved",E95)))</formula>
    </cfRule>
    <cfRule type="containsText" dxfId="4062" priority="5740" operator="containsText" text="Fully Achieved">
      <formula>NOT(ISERROR(SEARCH("Fully Achieved",E95)))</formula>
    </cfRule>
    <cfRule type="containsText" dxfId="4061" priority="5741" operator="containsText" text="Not yet due">
      <formula>NOT(ISERROR(SEARCH("Not yet due",E95)))</formula>
    </cfRule>
    <cfRule type="containsText" dxfId="4060" priority="5742" operator="containsText" text="Not Yet Due">
      <formula>NOT(ISERROR(SEARCH("Not Yet Due",E95)))</formula>
    </cfRule>
    <cfRule type="containsText" dxfId="4059" priority="5743" operator="containsText" text="Deferred">
      <formula>NOT(ISERROR(SEARCH("Deferred",E95)))</formula>
    </cfRule>
    <cfRule type="containsText" dxfId="4058" priority="5744" operator="containsText" text="Deleted">
      <formula>NOT(ISERROR(SEARCH("Deleted",E95)))</formula>
    </cfRule>
    <cfRule type="containsText" dxfId="4057" priority="5745" operator="containsText" text="In Danger of Falling Behind Target">
      <formula>NOT(ISERROR(SEARCH("In Danger of Falling Behind Target",E95)))</formula>
    </cfRule>
    <cfRule type="containsText" dxfId="4056" priority="5746" operator="containsText" text="Not yet due">
      <formula>NOT(ISERROR(SEARCH("Not yet due",E95)))</formula>
    </cfRule>
    <cfRule type="containsText" dxfId="4055" priority="5747" operator="containsText" text="Completed Behind Schedule">
      <formula>NOT(ISERROR(SEARCH("Completed Behind Schedule",E95)))</formula>
    </cfRule>
    <cfRule type="containsText" dxfId="4054" priority="5748" operator="containsText" text="Off Target">
      <formula>NOT(ISERROR(SEARCH("Off Target",E95)))</formula>
    </cfRule>
    <cfRule type="containsText" dxfId="4053" priority="5749" operator="containsText" text="In Danger of Falling Behind Target">
      <formula>NOT(ISERROR(SEARCH("In Danger of Falling Behind Target",E95)))</formula>
    </cfRule>
    <cfRule type="containsText" dxfId="4052" priority="5750" operator="containsText" text="On Track to be Achieved">
      <formula>NOT(ISERROR(SEARCH("On Track to be Achieved",E95)))</formula>
    </cfRule>
    <cfRule type="containsText" dxfId="4051" priority="5751" operator="containsText" text="Fully Achieved">
      <formula>NOT(ISERROR(SEARCH("Fully Achieved",E95)))</formula>
    </cfRule>
    <cfRule type="containsText" dxfId="4050" priority="5752" operator="containsText" text="Update not Provided">
      <formula>NOT(ISERROR(SEARCH("Update not Provided",E95)))</formula>
    </cfRule>
    <cfRule type="containsText" dxfId="4049" priority="5753" operator="containsText" text="Not yet due">
      <formula>NOT(ISERROR(SEARCH("Not yet due",E95)))</formula>
    </cfRule>
    <cfRule type="containsText" dxfId="4048" priority="5754" operator="containsText" text="Completed Behind Schedule">
      <formula>NOT(ISERROR(SEARCH("Completed Behind Schedule",E95)))</formula>
    </cfRule>
    <cfRule type="containsText" dxfId="4047" priority="5755" operator="containsText" text="Off Target">
      <formula>NOT(ISERROR(SEARCH("Off Target",E95)))</formula>
    </cfRule>
    <cfRule type="containsText" dxfId="4046" priority="5756" operator="containsText" text="In Danger of Falling Behind Target">
      <formula>NOT(ISERROR(SEARCH("In Danger of Falling Behind Target",E95)))</formula>
    </cfRule>
    <cfRule type="containsText" dxfId="4045" priority="5757" operator="containsText" text="On Track to be Achieved">
      <formula>NOT(ISERROR(SEARCH("On Track to be Achieved",E95)))</formula>
    </cfRule>
    <cfRule type="containsText" dxfId="4044" priority="5758" operator="containsText" text="Fully Achieved">
      <formula>NOT(ISERROR(SEARCH("Fully Achieved",E95)))</formula>
    </cfRule>
    <cfRule type="containsText" dxfId="4043" priority="5759" operator="containsText" text="Fully Achieved">
      <formula>NOT(ISERROR(SEARCH("Fully Achieved",E95)))</formula>
    </cfRule>
    <cfRule type="containsText" dxfId="4042" priority="5760" operator="containsText" text="Fully Achieved">
      <formula>NOT(ISERROR(SEARCH("Fully Achieved",E95)))</formula>
    </cfRule>
    <cfRule type="containsText" dxfId="4041" priority="5761" operator="containsText" text="Deferred">
      <formula>NOT(ISERROR(SEARCH("Deferred",E95)))</formula>
    </cfRule>
    <cfRule type="containsText" dxfId="4040" priority="5762" operator="containsText" text="Deleted">
      <formula>NOT(ISERROR(SEARCH("Deleted",E95)))</formula>
    </cfRule>
    <cfRule type="containsText" dxfId="4039" priority="5763" operator="containsText" text="In Danger of Falling Behind Target">
      <formula>NOT(ISERROR(SEARCH("In Danger of Falling Behind Target",E95)))</formula>
    </cfRule>
    <cfRule type="containsText" dxfId="4038" priority="5764" operator="containsText" text="Not yet due">
      <formula>NOT(ISERROR(SEARCH("Not yet due",E95)))</formula>
    </cfRule>
    <cfRule type="containsText" dxfId="4037" priority="5765" operator="containsText" text="Update not Provided">
      <formula>NOT(ISERROR(SEARCH("Update not Provided",E95)))</formula>
    </cfRule>
  </conditionalFormatting>
  <conditionalFormatting sqref="E101">
    <cfRule type="containsText" dxfId="4036" priority="5694" operator="containsText" text="On track to be achieved">
      <formula>NOT(ISERROR(SEARCH("On track to be achieved",E101)))</formula>
    </cfRule>
    <cfRule type="containsText" dxfId="4035" priority="5695" operator="containsText" text="Deferred">
      <formula>NOT(ISERROR(SEARCH("Deferred",E101)))</formula>
    </cfRule>
    <cfRule type="containsText" dxfId="4034" priority="5696" operator="containsText" text="Deleted">
      <formula>NOT(ISERROR(SEARCH("Deleted",E101)))</formula>
    </cfRule>
    <cfRule type="containsText" dxfId="4033" priority="5697" operator="containsText" text="In Danger of Falling Behind Target">
      <formula>NOT(ISERROR(SEARCH("In Danger of Falling Behind Target",E101)))</formula>
    </cfRule>
    <cfRule type="containsText" dxfId="4032" priority="5698" operator="containsText" text="Not yet due">
      <formula>NOT(ISERROR(SEARCH("Not yet due",E101)))</formula>
    </cfRule>
    <cfRule type="containsText" dxfId="4031" priority="5699" operator="containsText" text="Update not Provided">
      <formula>NOT(ISERROR(SEARCH("Update not Provided",E101)))</formula>
    </cfRule>
    <cfRule type="containsText" dxfId="4030" priority="5700" operator="containsText" text="Not yet due">
      <formula>NOT(ISERROR(SEARCH("Not yet due",E101)))</formula>
    </cfRule>
    <cfRule type="containsText" dxfId="4029" priority="5701" operator="containsText" text="Completed Behind Schedule">
      <formula>NOT(ISERROR(SEARCH("Completed Behind Schedule",E101)))</formula>
    </cfRule>
    <cfRule type="containsText" dxfId="4028" priority="5702" operator="containsText" text="Off Target">
      <formula>NOT(ISERROR(SEARCH("Off Target",E101)))</formula>
    </cfRule>
    <cfRule type="containsText" dxfId="4027" priority="5703" operator="containsText" text="On Track to be Achieved">
      <formula>NOT(ISERROR(SEARCH("On Track to be Achieved",E101)))</formula>
    </cfRule>
    <cfRule type="containsText" dxfId="4026" priority="5704" operator="containsText" text="Fully Achieved">
      <formula>NOT(ISERROR(SEARCH("Fully Achieved",E101)))</formula>
    </cfRule>
    <cfRule type="containsText" dxfId="4025" priority="5705" operator="containsText" text="Not yet due">
      <formula>NOT(ISERROR(SEARCH("Not yet due",E101)))</formula>
    </cfRule>
    <cfRule type="containsText" dxfId="4024" priority="5706" operator="containsText" text="Not Yet Due">
      <formula>NOT(ISERROR(SEARCH("Not Yet Due",E101)))</formula>
    </cfRule>
    <cfRule type="containsText" dxfId="4023" priority="5707" operator="containsText" text="Deferred">
      <formula>NOT(ISERROR(SEARCH("Deferred",E101)))</formula>
    </cfRule>
    <cfRule type="containsText" dxfId="4022" priority="5708" operator="containsText" text="Deleted">
      <formula>NOT(ISERROR(SEARCH("Deleted",E101)))</formula>
    </cfRule>
    <cfRule type="containsText" dxfId="4021" priority="5709" operator="containsText" text="In Danger of Falling Behind Target">
      <formula>NOT(ISERROR(SEARCH("In Danger of Falling Behind Target",E101)))</formula>
    </cfRule>
    <cfRule type="containsText" dxfId="4020" priority="5710" operator="containsText" text="Not yet due">
      <formula>NOT(ISERROR(SEARCH("Not yet due",E101)))</formula>
    </cfRule>
    <cfRule type="containsText" dxfId="4019" priority="5711" operator="containsText" text="Completed Behind Schedule">
      <formula>NOT(ISERROR(SEARCH("Completed Behind Schedule",E101)))</formula>
    </cfRule>
    <cfRule type="containsText" dxfId="4018" priority="5712" operator="containsText" text="Off Target">
      <formula>NOT(ISERROR(SEARCH("Off Target",E101)))</formula>
    </cfRule>
    <cfRule type="containsText" dxfId="4017" priority="5713" operator="containsText" text="In Danger of Falling Behind Target">
      <formula>NOT(ISERROR(SEARCH("In Danger of Falling Behind Target",E101)))</formula>
    </cfRule>
    <cfRule type="containsText" dxfId="4016" priority="5714" operator="containsText" text="On Track to be Achieved">
      <formula>NOT(ISERROR(SEARCH("On Track to be Achieved",E101)))</formula>
    </cfRule>
    <cfRule type="containsText" dxfId="4015" priority="5715" operator="containsText" text="Fully Achieved">
      <formula>NOT(ISERROR(SEARCH("Fully Achieved",E101)))</formula>
    </cfRule>
    <cfRule type="containsText" dxfId="4014" priority="5716" operator="containsText" text="Update not Provided">
      <formula>NOT(ISERROR(SEARCH("Update not Provided",E101)))</formula>
    </cfRule>
    <cfRule type="containsText" dxfId="4013" priority="5717" operator="containsText" text="Not yet due">
      <formula>NOT(ISERROR(SEARCH("Not yet due",E101)))</formula>
    </cfRule>
    <cfRule type="containsText" dxfId="4012" priority="5718" operator="containsText" text="Completed Behind Schedule">
      <formula>NOT(ISERROR(SEARCH("Completed Behind Schedule",E101)))</formula>
    </cfRule>
    <cfRule type="containsText" dxfId="4011" priority="5719" operator="containsText" text="Off Target">
      <formula>NOT(ISERROR(SEARCH("Off Target",E101)))</formula>
    </cfRule>
    <cfRule type="containsText" dxfId="4010" priority="5720" operator="containsText" text="In Danger of Falling Behind Target">
      <formula>NOT(ISERROR(SEARCH("In Danger of Falling Behind Target",E101)))</formula>
    </cfRule>
    <cfRule type="containsText" dxfId="4009" priority="5721" operator="containsText" text="On Track to be Achieved">
      <formula>NOT(ISERROR(SEARCH("On Track to be Achieved",E101)))</formula>
    </cfRule>
    <cfRule type="containsText" dxfId="4008" priority="5722" operator="containsText" text="Fully Achieved">
      <formula>NOT(ISERROR(SEARCH("Fully Achieved",E101)))</formula>
    </cfRule>
    <cfRule type="containsText" dxfId="4007" priority="5723" operator="containsText" text="Fully Achieved">
      <formula>NOT(ISERROR(SEARCH("Fully Achieved",E101)))</formula>
    </cfRule>
    <cfRule type="containsText" dxfId="4006" priority="5724" operator="containsText" text="Fully Achieved">
      <formula>NOT(ISERROR(SEARCH("Fully Achieved",E101)))</formula>
    </cfRule>
    <cfRule type="containsText" dxfId="4005" priority="5725" operator="containsText" text="Deferred">
      <formula>NOT(ISERROR(SEARCH("Deferred",E101)))</formula>
    </cfRule>
    <cfRule type="containsText" dxfId="4004" priority="5726" operator="containsText" text="Deleted">
      <formula>NOT(ISERROR(SEARCH("Deleted",E101)))</formula>
    </cfRule>
    <cfRule type="containsText" dxfId="4003" priority="5727" operator="containsText" text="In Danger of Falling Behind Target">
      <formula>NOT(ISERROR(SEARCH("In Danger of Falling Behind Target",E101)))</formula>
    </cfRule>
    <cfRule type="containsText" dxfId="4002" priority="5728" operator="containsText" text="Not yet due">
      <formula>NOT(ISERROR(SEARCH("Not yet due",E101)))</formula>
    </cfRule>
    <cfRule type="containsText" dxfId="4001" priority="5729" operator="containsText" text="Update not Provided">
      <formula>NOT(ISERROR(SEARCH("Update not Provided",E101)))</formula>
    </cfRule>
  </conditionalFormatting>
  <conditionalFormatting sqref="G43">
    <cfRule type="containsText" dxfId="4000" priority="5154" operator="containsText" text="On track to be achieved">
      <formula>NOT(ISERROR(SEARCH("On track to be achieved",G43)))</formula>
    </cfRule>
    <cfRule type="containsText" dxfId="3999" priority="5155" operator="containsText" text="Deferred">
      <formula>NOT(ISERROR(SEARCH("Deferred",G43)))</formula>
    </cfRule>
    <cfRule type="containsText" dxfId="3998" priority="5156" operator="containsText" text="Deleted">
      <formula>NOT(ISERROR(SEARCH("Deleted",G43)))</formula>
    </cfRule>
    <cfRule type="containsText" dxfId="3997" priority="5157" operator="containsText" text="In Danger of Falling Behind Target">
      <formula>NOT(ISERROR(SEARCH("In Danger of Falling Behind Target",G43)))</formula>
    </cfRule>
    <cfRule type="containsText" dxfId="3996" priority="5158" operator="containsText" text="Not yet due">
      <formula>NOT(ISERROR(SEARCH("Not yet due",G43)))</formula>
    </cfRule>
    <cfRule type="containsText" dxfId="3995" priority="5159" operator="containsText" text="Update not Provided">
      <formula>NOT(ISERROR(SEARCH("Update not Provided",G43)))</formula>
    </cfRule>
    <cfRule type="containsText" dxfId="3994" priority="5160" operator="containsText" text="Not yet due">
      <formula>NOT(ISERROR(SEARCH("Not yet due",G43)))</formula>
    </cfRule>
    <cfRule type="containsText" dxfId="3993" priority="5161" operator="containsText" text="Completed Behind Schedule">
      <formula>NOT(ISERROR(SEARCH("Completed Behind Schedule",G43)))</formula>
    </cfRule>
    <cfRule type="containsText" dxfId="3992" priority="5162" operator="containsText" text="Off Target">
      <formula>NOT(ISERROR(SEARCH("Off Target",G43)))</formula>
    </cfRule>
    <cfRule type="containsText" dxfId="3991" priority="5163" operator="containsText" text="On Track to be Achieved">
      <formula>NOT(ISERROR(SEARCH("On Track to be Achieved",G43)))</formula>
    </cfRule>
    <cfRule type="containsText" dxfId="3990" priority="5164" operator="containsText" text="Fully Achieved">
      <formula>NOT(ISERROR(SEARCH("Fully Achieved",G43)))</formula>
    </cfRule>
    <cfRule type="containsText" dxfId="3989" priority="5165" operator="containsText" text="Not yet due">
      <formula>NOT(ISERROR(SEARCH("Not yet due",G43)))</formula>
    </cfRule>
    <cfRule type="containsText" dxfId="3988" priority="5166" operator="containsText" text="Not Yet Due">
      <formula>NOT(ISERROR(SEARCH("Not Yet Due",G43)))</formula>
    </cfRule>
    <cfRule type="containsText" dxfId="3987" priority="5167" operator="containsText" text="Deferred">
      <formula>NOT(ISERROR(SEARCH("Deferred",G43)))</formula>
    </cfRule>
    <cfRule type="containsText" dxfId="3986" priority="5168" operator="containsText" text="Deleted">
      <formula>NOT(ISERROR(SEARCH("Deleted",G43)))</formula>
    </cfRule>
    <cfRule type="containsText" dxfId="3985" priority="5169" operator="containsText" text="In Danger of Falling Behind Target">
      <formula>NOT(ISERROR(SEARCH("In Danger of Falling Behind Target",G43)))</formula>
    </cfRule>
    <cfRule type="containsText" dxfId="3984" priority="5170" operator="containsText" text="Not yet due">
      <formula>NOT(ISERROR(SEARCH("Not yet due",G43)))</formula>
    </cfRule>
    <cfRule type="containsText" dxfId="3983" priority="5171" operator="containsText" text="Completed Behind Schedule">
      <formula>NOT(ISERROR(SEARCH("Completed Behind Schedule",G43)))</formula>
    </cfRule>
    <cfRule type="containsText" dxfId="3982" priority="5172" operator="containsText" text="Off Target">
      <formula>NOT(ISERROR(SEARCH("Off Target",G43)))</formula>
    </cfRule>
    <cfRule type="containsText" dxfId="3981" priority="5173" operator="containsText" text="In Danger of Falling Behind Target">
      <formula>NOT(ISERROR(SEARCH("In Danger of Falling Behind Target",G43)))</formula>
    </cfRule>
    <cfRule type="containsText" dxfId="3980" priority="5174" operator="containsText" text="On Track to be Achieved">
      <formula>NOT(ISERROR(SEARCH("On Track to be Achieved",G43)))</formula>
    </cfRule>
    <cfRule type="containsText" dxfId="3979" priority="5175" operator="containsText" text="Fully Achieved">
      <formula>NOT(ISERROR(SEARCH("Fully Achieved",G43)))</formula>
    </cfRule>
    <cfRule type="containsText" dxfId="3978" priority="5176" operator="containsText" text="Update not Provided">
      <formula>NOT(ISERROR(SEARCH("Update not Provided",G43)))</formula>
    </cfRule>
    <cfRule type="containsText" dxfId="3977" priority="5177" operator="containsText" text="Not yet due">
      <formula>NOT(ISERROR(SEARCH("Not yet due",G43)))</formula>
    </cfRule>
    <cfRule type="containsText" dxfId="3976" priority="5178" operator="containsText" text="Completed Behind Schedule">
      <formula>NOT(ISERROR(SEARCH("Completed Behind Schedule",G43)))</formula>
    </cfRule>
    <cfRule type="containsText" dxfId="3975" priority="5179" operator="containsText" text="Off Target">
      <formula>NOT(ISERROR(SEARCH("Off Target",G43)))</formula>
    </cfRule>
    <cfRule type="containsText" dxfId="3974" priority="5180" operator="containsText" text="In Danger of Falling Behind Target">
      <formula>NOT(ISERROR(SEARCH("In Danger of Falling Behind Target",G43)))</formula>
    </cfRule>
    <cfRule type="containsText" dxfId="3973" priority="5181" operator="containsText" text="On Track to be Achieved">
      <formula>NOT(ISERROR(SEARCH("On Track to be Achieved",G43)))</formula>
    </cfRule>
    <cfRule type="containsText" dxfId="3972" priority="5182" operator="containsText" text="Fully Achieved">
      <formula>NOT(ISERROR(SEARCH("Fully Achieved",G43)))</formula>
    </cfRule>
    <cfRule type="containsText" dxfId="3971" priority="5183" operator="containsText" text="Fully Achieved">
      <formula>NOT(ISERROR(SEARCH("Fully Achieved",G43)))</formula>
    </cfRule>
    <cfRule type="containsText" dxfId="3970" priority="5184" operator="containsText" text="Fully Achieved">
      <formula>NOT(ISERROR(SEARCH("Fully Achieved",G43)))</formula>
    </cfRule>
    <cfRule type="containsText" dxfId="3969" priority="5185" operator="containsText" text="Deferred">
      <formula>NOT(ISERROR(SEARCH("Deferred",G43)))</formula>
    </cfRule>
    <cfRule type="containsText" dxfId="3968" priority="5186" operator="containsText" text="Deleted">
      <formula>NOT(ISERROR(SEARCH("Deleted",G43)))</formula>
    </cfRule>
    <cfRule type="containsText" dxfId="3967" priority="5187" operator="containsText" text="In Danger of Falling Behind Target">
      <formula>NOT(ISERROR(SEARCH("In Danger of Falling Behind Target",G43)))</formula>
    </cfRule>
    <cfRule type="containsText" dxfId="3966" priority="5188" operator="containsText" text="Not yet due">
      <formula>NOT(ISERROR(SEARCH("Not yet due",G43)))</formula>
    </cfRule>
    <cfRule type="containsText" dxfId="3965" priority="5189" operator="containsText" text="Update not Provided">
      <formula>NOT(ISERROR(SEARCH("Update not Provided",G43)))</formula>
    </cfRule>
  </conditionalFormatting>
  <conditionalFormatting sqref="G51 G55">
    <cfRule type="containsText" dxfId="3964" priority="5118" operator="containsText" text="On track to be achieved">
      <formula>NOT(ISERROR(SEARCH("On track to be achieved",G51)))</formula>
    </cfRule>
    <cfRule type="containsText" dxfId="3963" priority="5119" operator="containsText" text="Deferred">
      <formula>NOT(ISERROR(SEARCH("Deferred",G51)))</formula>
    </cfRule>
    <cfRule type="containsText" dxfId="3962" priority="5120" operator="containsText" text="Deleted">
      <formula>NOT(ISERROR(SEARCH("Deleted",G51)))</formula>
    </cfRule>
    <cfRule type="containsText" dxfId="3961" priority="5121" operator="containsText" text="In Danger of Falling Behind Target">
      <formula>NOT(ISERROR(SEARCH("In Danger of Falling Behind Target",G51)))</formula>
    </cfRule>
    <cfRule type="containsText" dxfId="3960" priority="5122" operator="containsText" text="Not yet due">
      <formula>NOT(ISERROR(SEARCH("Not yet due",G51)))</formula>
    </cfRule>
    <cfRule type="containsText" dxfId="3959" priority="5123" operator="containsText" text="Update not Provided">
      <formula>NOT(ISERROR(SEARCH("Update not Provided",G51)))</formula>
    </cfRule>
    <cfRule type="containsText" dxfId="3958" priority="5124" operator="containsText" text="Not yet due">
      <formula>NOT(ISERROR(SEARCH("Not yet due",G51)))</formula>
    </cfRule>
    <cfRule type="containsText" dxfId="3957" priority="5125" operator="containsText" text="Completed Behind Schedule">
      <formula>NOT(ISERROR(SEARCH("Completed Behind Schedule",G51)))</formula>
    </cfRule>
    <cfRule type="containsText" dxfId="3956" priority="5126" operator="containsText" text="Off Target">
      <formula>NOT(ISERROR(SEARCH("Off Target",G51)))</formula>
    </cfRule>
    <cfRule type="containsText" dxfId="3955" priority="5127" operator="containsText" text="On Track to be Achieved">
      <formula>NOT(ISERROR(SEARCH("On Track to be Achieved",G51)))</formula>
    </cfRule>
    <cfRule type="containsText" dxfId="3954" priority="5128" operator="containsText" text="Fully Achieved">
      <formula>NOT(ISERROR(SEARCH("Fully Achieved",G51)))</formula>
    </cfRule>
    <cfRule type="containsText" dxfId="3953" priority="5129" operator="containsText" text="Not yet due">
      <formula>NOT(ISERROR(SEARCH("Not yet due",G51)))</formula>
    </cfRule>
    <cfRule type="containsText" dxfId="3952" priority="5130" operator="containsText" text="Not Yet Due">
      <formula>NOT(ISERROR(SEARCH("Not Yet Due",G51)))</formula>
    </cfRule>
    <cfRule type="containsText" dxfId="3951" priority="5131" operator="containsText" text="Deferred">
      <formula>NOT(ISERROR(SEARCH("Deferred",G51)))</formula>
    </cfRule>
    <cfRule type="containsText" dxfId="3950" priority="5132" operator="containsText" text="Deleted">
      <formula>NOT(ISERROR(SEARCH("Deleted",G51)))</formula>
    </cfRule>
    <cfRule type="containsText" dxfId="3949" priority="5133" operator="containsText" text="In Danger of Falling Behind Target">
      <formula>NOT(ISERROR(SEARCH("In Danger of Falling Behind Target",G51)))</formula>
    </cfRule>
    <cfRule type="containsText" dxfId="3948" priority="5134" operator="containsText" text="Not yet due">
      <formula>NOT(ISERROR(SEARCH("Not yet due",G51)))</formula>
    </cfRule>
    <cfRule type="containsText" dxfId="3947" priority="5135" operator="containsText" text="Completed Behind Schedule">
      <formula>NOT(ISERROR(SEARCH("Completed Behind Schedule",G51)))</formula>
    </cfRule>
    <cfRule type="containsText" dxfId="3946" priority="5136" operator="containsText" text="Off Target">
      <formula>NOT(ISERROR(SEARCH("Off Target",G51)))</formula>
    </cfRule>
    <cfRule type="containsText" dxfId="3945" priority="5137" operator="containsText" text="In Danger of Falling Behind Target">
      <formula>NOT(ISERROR(SEARCH("In Danger of Falling Behind Target",G51)))</formula>
    </cfRule>
    <cfRule type="containsText" dxfId="3944" priority="5138" operator="containsText" text="On Track to be Achieved">
      <formula>NOT(ISERROR(SEARCH("On Track to be Achieved",G51)))</formula>
    </cfRule>
    <cfRule type="containsText" dxfId="3943" priority="5139" operator="containsText" text="Fully Achieved">
      <formula>NOT(ISERROR(SEARCH("Fully Achieved",G51)))</formula>
    </cfRule>
    <cfRule type="containsText" dxfId="3942" priority="5140" operator="containsText" text="Update not Provided">
      <formula>NOT(ISERROR(SEARCH("Update not Provided",G51)))</formula>
    </cfRule>
    <cfRule type="containsText" dxfId="3941" priority="5141" operator="containsText" text="Not yet due">
      <formula>NOT(ISERROR(SEARCH("Not yet due",G51)))</formula>
    </cfRule>
    <cfRule type="containsText" dxfId="3940" priority="5142" operator="containsText" text="Completed Behind Schedule">
      <formula>NOT(ISERROR(SEARCH("Completed Behind Schedule",G51)))</formula>
    </cfRule>
    <cfRule type="containsText" dxfId="3939" priority="5143" operator="containsText" text="Off Target">
      <formula>NOT(ISERROR(SEARCH("Off Target",G51)))</formula>
    </cfRule>
    <cfRule type="containsText" dxfId="3938" priority="5144" operator="containsText" text="In Danger of Falling Behind Target">
      <formula>NOT(ISERROR(SEARCH("In Danger of Falling Behind Target",G51)))</formula>
    </cfRule>
    <cfRule type="containsText" dxfId="3937" priority="5145" operator="containsText" text="On Track to be Achieved">
      <formula>NOT(ISERROR(SEARCH("On Track to be Achieved",G51)))</formula>
    </cfRule>
    <cfRule type="containsText" dxfId="3936" priority="5146" operator="containsText" text="Fully Achieved">
      <formula>NOT(ISERROR(SEARCH("Fully Achieved",G51)))</formula>
    </cfRule>
    <cfRule type="containsText" dxfId="3935" priority="5147" operator="containsText" text="Fully Achieved">
      <formula>NOT(ISERROR(SEARCH("Fully Achieved",G51)))</formula>
    </cfRule>
    <cfRule type="containsText" dxfId="3934" priority="5148" operator="containsText" text="Fully Achieved">
      <formula>NOT(ISERROR(SEARCH("Fully Achieved",G51)))</formula>
    </cfRule>
    <cfRule type="containsText" dxfId="3933" priority="5149" operator="containsText" text="Deferred">
      <formula>NOT(ISERROR(SEARCH("Deferred",G51)))</formula>
    </cfRule>
    <cfRule type="containsText" dxfId="3932" priority="5150" operator="containsText" text="Deleted">
      <formula>NOT(ISERROR(SEARCH("Deleted",G51)))</formula>
    </cfRule>
    <cfRule type="containsText" dxfId="3931" priority="5151" operator="containsText" text="In Danger of Falling Behind Target">
      <formula>NOT(ISERROR(SEARCH("In Danger of Falling Behind Target",G51)))</formula>
    </cfRule>
    <cfRule type="containsText" dxfId="3930" priority="5152" operator="containsText" text="Not yet due">
      <formula>NOT(ISERROR(SEARCH("Not yet due",G51)))</formula>
    </cfRule>
    <cfRule type="containsText" dxfId="3929" priority="5153" operator="containsText" text="Update not Provided">
      <formula>NOT(ISERROR(SEARCH("Update not Provided",G51)))</formula>
    </cfRule>
  </conditionalFormatting>
  <conditionalFormatting sqref="G63">
    <cfRule type="containsText" dxfId="3928" priority="5082" operator="containsText" text="On track to be achieved">
      <formula>NOT(ISERROR(SEARCH("On track to be achieved",G63)))</formula>
    </cfRule>
    <cfRule type="containsText" dxfId="3927" priority="5083" operator="containsText" text="Deferred">
      <formula>NOT(ISERROR(SEARCH("Deferred",G63)))</formula>
    </cfRule>
    <cfRule type="containsText" dxfId="3926" priority="5084" operator="containsText" text="Deleted">
      <formula>NOT(ISERROR(SEARCH("Deleted",G63)))</formula>
    </cfRule>
    <cfRule type="containsText" dxfId="3925" priority="5085" operator="containsText" text="In Danger of Falling Behind Target">
      <formula>NOT(ISERROR(SEARCH("In Danger of Falling Behind Target",G63)))</formula>
    </cfRule>
    <cfRule type="containsText" dxfId="3924" priority="5086" operator="containsText" text="Not yet due">
      <formula>NOT(ISERROR(SEARCH("Not yet due",G63)))</formula>
    </cfRule>
    <cfRule type="containsText" dxfId="3923" priority="5087" operator="containsText" text="Update not Provided">
      <formula>NOT(ISERROR(SEARCH("Update not Provided",G63)))</formula>
    </cfRule>
    <cfRule type="containsText" dxfId="3922" priority="5088" operator="containsText" text="Not yet due">
      <formula>NOT(ISERROR(SEARCH("Not yet due",G63)))</formula>
    </cfRule>
    <cfRule type="containsText" dxfId="3921" priority="5089" operator="containsText" text="Completed Behind Schedule">
      <formula>NOT(ISERROR(SEARCH("Completed Behind Schedule",G63)))</formula>
    </cfRule>
    <cfRule type="containsText" dxfId="3920" priority="5090" operator="containsText" text="Off Target">
      <formula>NOT(ISERROR(SEARCH("Off Target",G63)))</formula>
    </cfRule>
    <cfRule type="containsText" dxfId="3919" priority="5091" operator="containsText" text="On Track to be Achieved">
      <formula>NOT(ISERROR(SEARCH("On Track to be Achieved",G63)))</formula>
    </cfRule>
    <cfRule type="containsText" dxfId="3918" priority="5092" operator="containsText" text="Fully Achieved">
      <formula>NOT(ISERROR(SEARCH("Fully Achieved",G63)))</formula>
    </cfRule>
    <cfRule type="containsText" dxfId="3917" priority="5093" operator="containsText" text="Not yet due">
      <formula>NOT(ISERROR(SEARCH("Not yet due",G63)))</formula>
    </cfRule>
    <cfRule type="containsText" dxfId="3916" priority="5094" operator="containsText" text="Not Yet Due">
      <formula>NOT(ISERROR(SEARCH("Not Yet Due",G63)))</formula>
    </cfRule>
    <cfRule type="containsText" dxfId="3915" priority="5095" operator="containsText" text="Deferred">
      <formula>NOT(ISERROR(SEARCH("Deferred",G63)))</formula>
    </cfRule>
    <cfRule type="containsText" dxfId="3914" priority="5096" operator="containsText" text="Deleted">
      <formula>NOT(ISERROR(SEARCH("Deleted",G63)))</formula>
    </cfRule>
    <cfRule type="containsText" dxfId="3913" priority="5097" operator="containsText" text="In Danger of Falling Behind Target">
      <formula>NOT(ISERROR(SEARCH("In Danger of Falling Behind Target",G63)))</formula>
    </cfRule>
    <cfRule type="containsText" dxfId="3912" priority="5098" operator="containsText" text="Not yet due">
      <formula>NOT(ISERROR(SEARCH("Not yet due",G63)))</formula>
    </cfRule>
    <cfRule type="containsText" dxfId="3911" priority="5099" operator="containsText" text="Completed Behind Schedule">
      <formula>NOT(ISERROR(SEARCH("Completed Behind Schedule",G63)))</formula>
    </cfRule>
    <cfRule type="containsText" dxfId="3910" priority="5100" operator="containsText" text="Off Target">
      <formula>NOT(ISERROR(SEARCH("Off Target",G63)))</formula>
    </cfRule>
    <cfRule type="containsText" dxfId="3909" priority="5101" operator="containsText" text="In Danger of Falling Behind Target">
      <formula>NOT(ISERROR(SEARCH("In Danger of Falling Behind Target",G63)))</formula>
    </cfRule>
    <cfRule type="containsText" dxfId="3908" priority="5102" operator="containsText" text="On Track to be Achieved">
      <formula>NOT(ISERROR(SEARCH("On Track to be Achieved",G63)))</formula>
    </cfRule>
    <cfRule type="containsText" dxfId="3907" priority="5103" operator="containsText" text="Fully Achieved">
      <formula>NOT(ISERROR(SEARCH("Fully Achieved",G63)))</formula>
    </cfRule>
    <cfRule type="containsText" dxfId="3906" priority="5104" operator="containsText" text="Update not Provided">
      <formula>NOT(ISERROR(SEARCH("Update not Provided",G63)))</formula>
    </cfRule>
    <cfRule type="containsText" dxfId="3905" priority="5105" operator="containsText" text="Not yet due">
      <formula>NOT(ISERROR(SEARCH("Not yet due",G63)))</formula>
    </cfRule>
    <cfRule type="containsText" dxfId="3904" priority="5106" operator="containsText" text="Completed Behind Schedule">
      <formula>NOT(ISERROR(SEARCH("Completed Behind Schedule",G63)))</formula>
    </cfRule>
    <cfRule type="containsText" dxfId="3903" priority="5107" operator="containsText" text="Off Target">
      <formula>NOT(ISERROR(SEARCH("Off Target",G63)))</formula>
    </cfRule>
    <cfRule type="containsText" dxfId="3902" priority="5108" operator="containsText" text="In Danger of Falling Behind Target">
      <formula>NOT(ISERROR(SEARCH("In Danger of Falling Behind Target",G63)))</formula>
    </cfRule>
    <cfRule type="containsText" dxfId="3901" priority="5109" operator="containsText" text="On Track to be Achieved">
      <formula>NOT(ISERROR(SEARCH("On Track to be Achieved",G63)))</formula>
    </cfRule>
    <cfRule type="containsText" dxfId="3900" priority="5110" operator="containsText" text="Fully Achieved">
      <formula>NOT(ISERROR(SEARCH("Fully Achieved",G63)))</formula>
    </cfRule>
    <cfRule type="containsText" dxfId="3899" priority="5111" operator="containsText" text="Fully Achieved">
      <formula>NOT(ISERROR(SEARCH("Fully Achieved",G63)))</formula>
    </cfRule>
    <cfRule type="containsText" dxfId="3898" priority="5112" operator="containsText" text="Fully Achieved">
      <formula>NOT(ISERROR(SEARCH("Fully Achieved",G63)))</formula>
    </cfRule>
    <cfRule type="containsText" dxfId="3897" priority="5113" operator="containsText" text="Deferred">
      <formula>NOT(ISERROR(SEARCH("Deferred",G63)))</formula>
    </cfRule>
    <cfRule type="containsText" dxfId="3896" priority="5114" operator="containsText" text="Deleted">
      <formula>NOT(ISERROR(SEARCH("Deleted",G63)))</formula>
    </cfRule>
    <cfRule type="containsText" dxfId="3895" priority="5115" operator="containsText" text="In Danger of Falling Behind Target">
      <formula>NOT(ISERROR(SEARCH("In Danger of Falling Behind Target",G63)))</formula>
    </cfRule>
    <cfRule type="containsText" dxfId="3894" priority="5116" operator="containsText" text="Not yet due">
      <formula>NOT(ISERROR(SEARCH("Not yet due",G63)))</formula>
    </cfRule>
    <cfRule type="containsText" dxfId="3893" priority="5117" operator="containsText" text="Update not Provided">
      <formula>NOT(ISERROR(SEARCH("Update not Provided",G63)))</formula>
    </cfRule>
  </conditionalFormatting>
  <conditionalFormatting sqref="G71:G73">
    <cfRule type="containsText" dxfId="3892" priority="5010" operator="containsText" text="On track to be achieved">
      <formula>NOT(ISERROR(SEARCH("On track to be achieved",G71)))</formula>
    </cfRule>
    <cfRule type="containsText" dxfId="3891" priority="5011" operator="containsText" text="Deferred">
      <formula>NOT(ISERROR(SEARCH("Deferred",G71)))</formula>
    </cfRule>
    <cfRule type="containsText" dxfId="3890" priority="5012" operator="containsText" text="Deleted">
      <formula>NOT(ISERROR(SEARCH("Deleted",G71)))</formula>
    </cfRule>
    <cfRule type="containsText" dxfId="3889" priority="5013" operator="containsText" text="In Danger of Falling Behind Target">
      <formula>NOT(ISERROR(SEARCH("In Danger of Falling Behind Target",G71)))</formula>
    </cfRule>
    <cfRule type="containsText" dxfId="3888" priority="5014" operator="containsText" text="Not yet due">
      <formula>NOT(ISERROR(SEARCH("Not yet due",G71)))</formula>
    </cfRule>
    <cfRule type="containsText" dxfId="3887" priority="5015" operator="containsText" text="Update not Provided">
      <formula>NOT(ISERROR(SEARCH("Update not Provided",G71)))</formula>
    </cfRule>
    <cfRule type="containsText" dxfId="3886" priority="5016" operator="containsText" text="Not yet due">
      <formula>NOT(ISERROR(SEARCH("Not yet due",G71)))</formula>
    </cfRule>
    <cfRule type="containsText" dxfId="3885" priority="5017" operator="containsText" text="Completed Behind Schedule">
      <formula>NOT(ISERROR(SEARCH("Completed Behind Schedule",G71)))</formula>
    </cfRule>
    <cfRule type="containsText" dxfId="3884" priority="5018" operator="containsText" text="Off Target">
      <formula>NOT(ISERROR(SEARCH("Off Target",G71)))</formula>
    </cfRule>
    <cfRule type="containsText" dxfId="3883" priority="5019" operator="containsText" text="On Track to be Achieved">
      <formula>NOT(ISERROR(SEARCH("On Track to be Achieved",G71)))</formula>
    </cfRule>
    <cfRule type="containsText" dxfId="3882" priority="5020" operator="containsText" text="Fully Achieved">
      <formula>NOT(ISERROR(SEARCH("Fully Achieved",G71)))</formula>
    </cfRule>
    <cfRule type="containsText" dxfId="3881" priority="5021" operator="containsText" text="Not yet due">
      <formula>NOT(ISERROR(SEARCH("Not yet due",G71)))</formula>
    </cfRule>
    <cfRule type="containsText" dxfId="3880" priority="5022" operator="containsText" text="Not Yet Due">
      <formula>NOT(ISERROR(SEARCH("Not Yet Due",G71)))</formula>
    </cfRule>
    <cfRule type="containsText" dxfId="3879" priority="5023" operator="containsText" text="Deferred">
      <formula>NOT(ISERROR(SEARCH("Deferred",G71)))</formula>
    </cfRule>
    <cfRule type="containsText" dxfId="3878" priority="5024" operator="containsText" text="Deleted">
      <formula>NOT(ISERROR(SEARCH("Deleted",G71)))</formula>
    </cfRule>
    <cfRule type="containsText" dxfId="3877" priority="5025" operator="containsText" text="In Danger of Falling Behind Target">
      <formula>NOT(ISERROR(SEARCH("In Danger of Falling Behind Target",G71)))</formula>
    </cfRule>
    <cfRule type="containsText" dxfId="3876" priority="5026" operator="containsText" text="Not yet due">
      <formula>NOT(ISERROR(SEARCH("Not yet due",G71)))</formula>
    </cfRule>
    <cfRule type="containsText" dxfId="3875" priority="5027" operator="containsText" text="Completed Behind Schedule">
      <formula>NOT(ISERROR(SEARCH("Completed Behind Schedule",G71)))</formula>
    </cfRule>
    <cfRule type="containsText" dxfId="3874" priority="5028" operator="containsText" text="Off Target">
      <formula>NOT(ISERROR(SEARCH("Off Target",G71)))</formula>
    </cfRule>
    <cfRule type="containsText" dxfId="3873" priority="5029" operator="containsText" text="In Danger of Falling Behind Target">
      <formula>NOT(ISERROR(SEARCH("In Danger of Falling Behind Target",G71)))</formula>
    </cfRule>
    <cfRule type="containsText" dxfId="3872" priority="5030" operator="containsText" text="On Track to be Achieved">
      <formula>NOT(ISERROR(SEARCH("On Track to be Achieved",G71)))</formula>
    </cfRule>
    <cfRule type="containsText" dxfId="3871" priority="5031" operator="containsText" text="Fully Achieved">
      <formula>NOT(ISERROR(SEARCH("Fully Achieved",G71)))</formula>
    </cfRule>
    <cfRule type="containsText" dxfId="3870" priority="5032" operator="containsText" text="Update not Provided">
      <formula>NOT(ISERROR(SEARCH("Update not Provided",G71)))</formula>
    </cfRule>
    <cfRule type="containsText" dxfId="3869" priority="5033" operator="containsText" text="Not yet due">
      <formula>NOT(ISERROR(SEARCH("Not yet due",G71)))</formula>
    </cfRule>
    <cfRule type="containsText" dxfId="3868" priority="5034" operator="containsText" text="Completed Behind Schedule">
      <formula>NOT(ISERROR(SEARCH("Completed Behind Schedule",G71)))</formula>
    </cfRule>
    <cfRule type="containsText" dxfId="3867" priority="5035" operator="containsText" text="Off Target">
      <formula>NOT(ISERROR(SEARCH("Off Target",G71)))</formula>
    </cfRule>
    <cfRule type="containsText" dxfId="3866" priority="5036" operator="containsText" text="In Danger of Falling Behind Target">
      <formula>NOT(ISERROR(SEARCH("In Danger of Falling Behind Target",G71)))</formula>
    </cfRule>
    <cfRule type="containsText" dxfId="3865" priority="5037" operator="containsText" text="On Track to be Achieved">
      <formula>NOT(ISERROR(SEARCH("On Track to be Achieved",G71)))</formula>
    </cfRule>
    <cfRule type="containsText" dxfId="3864" priority="5038" operator="containsText" text="Fully Achieved">
      <formula>NOT(ISERROR(SEARCH("Fully Achieved",G71)))</formula>
    </cfRule>
    <cfRule type="containsText" dxfId="3863" priority="5039" operator="containsText" text="Fully Achieved">
      <formula>NOT(ISERROR(SEARCH("Fully Achieved",G71)))</formula>
    </cfRule>
    <cfRule type="containsText" dxfId="3862" priority="5040" operator="containsText" text="Fully Achieved">
      <formula>NOT(ISERROR(SEARCH("Fully Achieved",G71)))</formula>
    </cfRule>
    <cfRule type="containsText" dxfId="3861" priority="5041" operator="containsText" text="Deferred">
      <formula>NOT(ISERROR(SEARCH("Deferred",G71)))</formula>
    </cfRule>
    <cfRule type="containsText" dxfId="3860" priority="5042" operator="containsText" text="Deleted">
      <formula>NOT(ISERROR(SEARCH("Deleted",G71)))</formula>
    </cfRule>
    <cfRule type="containsText" dxfId="3859" priority="5043" operator="containsText" text="In Danger of Falling Behind Target">
      <formula>NOT(ISERROR(SEARCH("In Danger of Falling Behind Target",G71)))</formula>
    </cfRule>
    <cfRule type="containsText" dxfId="3858" priority="5044" operator="containsText" text="Not yet due">
      <formula>NOT(ISERROR(SEARCH("Not yet due",G71)))</formula>
    </cfRule>
    <cfRule type="containsText" dxfId="3857" priority="5045" operator="containsText" text="Update not Provided">
      <formula>NOT(ISERROR(SEARCH("Update not Provided",G71)))</formula>
    </cfRule>
  </conditionalFormatting>
  <conditionalFormatting sqref="G76">
    <cfRule type="containsText" dxfId="3856" priority="4974" operator="containsText" text="On track to be achieved">
      <formula>NOT(ISERROR(SEARCH("On track to be achieved",G76)))</formula>
    </cfRule>
    <cfRule type="containsText" dxfId="3855" priority="4975" operator="containsText" text="Deferred">
      <formula>NOT(ISERROR(SEARCH("Deferred",G76)))</formula>
    </cfRule>
    <cfRule type="containsText" dxfId="3854" priority="4976" operator="containsText" text="Deleted">
      <formula>NOT(ISERROR(SEARCH("Deleted",G76)))</formula>
    </cfRule>
    <cfRule type="containsText" dxfId="3853" priority="4977" operator="containsText" text="In Danger of Falling Behind Target">
      <formula>NOT(ISERROR(SEARCH("In Danger of Falling Behind Target",G76)))</formula>
    </cfRule>
    <cfRule type="containsText" dxfId="3852" priority="4978" operator="containsText" text="Not yet due">
      <formula>NOT(ISERROR(SEARCH("Not yet due",G76)))</formula>
    </cfRule>
    <cfRule type="containsText" dxfId="3851" priority="4979" operator="containsText" text="Update not Provided">
      <formula>NOT(ISERROR(SEARCH("Update not Provided",G76)))</formula>
    </cfRule>
    <cfRule type="containsText" dxfId="3850" priority="4980" operator="containsText" text="Not yet due">
      <formula>NOT(ISERROR(SEARCH("Not yet due",G76)))</formula>
    </cfRule>
    <cfRule type="containsText" dxfId="3849" priority="4981" operator="containsText" text="Completed Behind Schedule">
      <formula>NOT(ISERROR(SEARCH("Completed Behind Schedule",G76)))</formula>
    </cfRule>
    <cfRule type="containsText" dxfId="3848" priority="4982" operator="containsText" text="Off Target">
      <formula>NOT(ISERROR(SEARCH("Off Target",G76)))</formula>
    </cfRule>
    <cfRule type="containsText" dxfId="3847" priority="4983" operator="containsText" text="On Track to be Achieved">
      <formula>NOT(ISERROR(SEARCH("On Track to be Achieved",G76)))</formula>
    </cfRule>
    <cfRule type="containsText" dxfId="3846" priority="4984" operator="containsText" text="Fully Achieved">
      <formula>NOT(ISERROR(SEARCH("Fully Achieved",G76)))</formula>
    </cfRule>
    <cfRule type="containsText" dxfId="3845" priority="4985" operator="containsText" text="Not yet due">
      <formula>NOT(ISERROR(SEARCH("Not yet due",G76)))</formula>
    </cfRule>
    <cfRule type="containsText" dxfId="3844" priority="4986" operator="containsText" text="Not Yet Due">
      <formula>NOT(ISERROR(SEARCH("Not Yet Due",G76)))</formula>
    </cfRule>
    <cfRule type="containsText" dxfId="3843" priority="4987" operator="containsText" text="Deferred">
      <formula>NOT(ISERROR(SEARCH("Deferred",G76)))</formula>
    </cfRule>
    <cfRule type="containsText" dxfId="3842" priority="4988" operator="containsText" text="Deleted">
      <formula>NOT(ISERROR(SEARCH("Deleted",G76)))</formula>
    </cfRule>
    <cfRule type="containsText" dxfId="3841" priority="4989" operator="containsText" text="In Danger of Falling Behind Target">
      <formula>NOT(ISERROR(SEARCH("In Danger of Falling Behind Target",G76)))</formula>
    </cfRule>
    <cfRule type="containsText" dxfId="3840" priority="4990" operator="containsText" text="Not yet due">
      <formula>NOT(ISERROR(SEARCH("Not yet due",G76)))</formula>
    </cfRule>
    <cfRule type="containsText" dxfId="3839" priority="4991" operator="containsText" text="Completed Behind Schedule">
      <formula>NOT(ISERROR(SEARCH("Completed Behind Schedule",G76)))</formula>
    </cfRule>
    <cfRule type="containsText" dxfId="3838" priority="4992" operator="containsText" text="Off Target">
      <formula>NOT(ISERROR(SEARCH("Off Target",G76)))</formula>
    </cfRule>
    <cfRule type="containsText" dxfId="3837" priority="4993" operator="containsText" text="In Danger of Falling Behind Target">
      <formula>NOT(ISERROR(SEARCH("In Danger of Falling Behind Target",G76)))</formula>
    </cfRule>
    <cfRule type="containsText" dxfId="3836" priority="4994" operator="containsText" text="On Track to be Achieved">
      <formula>NOT(ISERROR(SEARCH("On Track to be Achieved",G76)))</formula>
    </cfRule>
    <cfRule type="containsText" dxfId="3835" priority="4995" operator="containsText" text="Fully Achieved">
      <formula>NOT(ISERROR(SEARCH("Fully Achieved",G76)))</formula>
    </cfRule>
    <cfRule type="containsText" dxfId="3834" priority="4996" operator="containsText" text="Update not Provided">
      <formula>NOT(ISERROR(SEARCH("Update not Provided",G76)))</formula>
    </cfRule>
    <cfRule type="containsText" dxfId="3833" priority="4997" operator="containsText" text="Not yet due">
      <formula>NOT(ISERROR(SEARCH("Not yet due",G76)))</formula>
    </cfRule>
    <cfRule type="containsText" dxfId="3832" priority="4998" operator="containsText" text="Completed Behind Schedule">
      <formula>NOT(ISERROR(SEARCH("Completed Behind Schedule",G76)))</formula>
    </cfRule>
    <cfRule type="containsText" dxfId="3831" priority="4999" operator="containsText" text="Off Target">
      <formula>NOT(ISERROR(SEARCH("Off Target",G76)))</formula>
    </cfRule>
    <cfRule type="containsText" dxfId="3830" priority="5000" operator="containsText" text="In Danger of Falling Behind Target">
      <formula>NOT(ISERROR(SEARCH("In Danger of Falling Behind Target",G76)))</formula>
    </cfRule>
    <cfRule type="containsText" dxfId="3829" priority="5001" operator="containsText" text="On Track to be Achieved">
      <formula>NOT(ISERROR(SEARCH("On Track to be Achieved",G76)))</formula>
    </cfRule>
    <cfRule type="containsText" dxfId="3828" priority="5002" operator="containsText" text="Fully Achieved">
      <formula>NOT(ISERROR(SEARCH("Fully Achieved",G76)))</formula>
    </cfRule>
    <cfRule type="containsText" dxfId="3827" priority="5003" operator="containsText" text="Fully Achieved">
      <formula>NOT(ISERROR(SEARCH("Fully Achieved",G76)))</formula>
    </cfRule>
    <cfRule type="containsText" dxfId="3826" priority="5004" operator="containsText" text="Fully Achieved">
      <formula>NOT(ISERROR(SEARCH("Fully Achieved",G76)))</formula>
    </cfRule>
    <cfRule type="containsText" dxfId="3825" priority="5005" operator="containsText" text="Deferred">
      <formula>NOT(ISERROR(SEARCH("Deferred",G76)))</formula>
    </cfRule>
    <cfRule type="containsText" dxfId="3824" priority="5006" operator="containsText" text="Deleted">
      <formula>NOT(ISERROR(SEARCH("Deleted",G76)))</formula>
    </cfRule>
    <cfRule type="containsText" dxfId="3823" priority="5007" operator="containsText" text="In Danger of Falling Behind Target">
      <formula>NOT(ISERROR(SEARCH("In Danger of Falling Behind Target",G76)))</formula>
    </cfRule>
    <cfRule type="containsText" dxfId="3822" priority="5008" operator="containsText" text="Not yet due">
      <formula>NOT(ISERROR(SEARCH("Not yet due",G76)))</formula>
    </cfRule>
    <cfRule type="containsText" dxfId="3821" priority="5009" operator="containsText" text="Update not Provided">
      <formula>NOT(ISERROR(SEARCH("Update not Provided",G76)))</formula>
    </cfRule>
  </conditionalFormatting>
  <conditionalFormatting sqref="G86">
    <cfRule type="containsText" dxfId="3820" priority="4866" operator="containsText" text="On track to be achieved">
      <formula>NOT(ISERROR(SEARCH("On track to be achieved",G86)))</formula>
    </cfRule>
    <cfRule type="containsText" dxfId="3819" priority="4867" operator="containsText" text="Deferred">
      <formula>NOT(ISERROR(SEARCH("Deferred",G86)))</formula>
    </cfRule>
    <cfRule type="containsText" dxfId="3818" priority="4868" operator="containsText" text="Deleted">
      <formula>NOT(ISERROR(SEARCH("Deleted",G86)))</formula>
    </cfRule>
    <cfRule type="containsText" dxfId="3817" priority="4869" operator="containsText" text="In Danger of Falling Behind Target">
      <formula>NOT(ISERROR(SEARCH("In Danger of Falling Behind Target",G86)))</formula>
    </cfRule>
    <cfRule type="containsText" dxfId="3816" priority="4870" operator="containsText" text="Not yet due">
      <formula>NOT(ISERROR(SEARCH("Not yet due",G86)))</formula>
    </cfRule>
    <cfRule type="containsText" dxfId="3815" priority="4871" operator="containsText" text="Update not Provided">
      <formula>NOT(ISERROR(SEARCH("Update not Provided",G86)))</formula>
    </cfRule>
    <cfRule type="containsText" dxfId="3814" priority="4872" operator="containsText" text="Not yet due">
      <formula>NOT(ISERROR(SEARCH("Not yet due",G86)))</formula>
    </cfRule>
    <cfRule type="containsText" dxfId="3813" priority="4873" operator="containsText" text="Completed Behind Schedule">
      <formula>NOT(ISERROR(SEARCH("Completed Behind Schedule",G86)))</formula>
    </cfRule>
    <cfRule type="containsText" dxfId="3812" priority="4874" operator="containsText" text="Off Target">
      <formula>NOT(ISERROR(SEARCH("Off Target",G86)))</formula>
    </cfRule>
    <cfRule type="containsText" dxfId="3811" priority="4875" operator="containsText" text="On Track to be Achieved">
      <formula>NOT(ISERROR(SEARCH("On Track to be Achieved",G86)))</formula>
    </cfRule>
    <cfRule type="containsText" dxfId="3810" priority="4876" operator="containsText" text="Fully Achieved">
      <formula>NOT(ISERROR(SEARCH("Fully Achieved",G86)))</formula>
    </cfRule>
    <cfRule type="containsText" dxfId="3809" priority="4877" operator="containsText" text="Not yet due">
      <formula>NOT(ISERROR(SEARCH("Not yet due",G86)))</formula>
    </cfRule>
    <cfRule type="containsText" dxfId="3808" priority="4878" operator="containsText" text="Not Yet Due">
      <formula>NOT(ISERROR(SEARCH("Not Yet Due",G86)))</formula>
    </cfRule>
    <cfRule type="containsText" dxfId="3807" priority="4879" operator="containsText" text="Deferred">
      <formula>NOT(ISERROR(SEARCH("Deferred",G86)))</formula>
    </cfRule>
    <cfRule type="containsText" dxfId="3806" priority="4880" operator="containsText" text="Deleted">
      <formula>NOT(ISERROR(SEARCH("Deleted",G86)))</formula>
    </cfRule>
    <cfRule type="containsText" dxfId="3805" priority="4881" operator="containsText" text="In Danger of Falling Behind Target">
      <formula>NOT(ISERROR(SEARCH("In Danger of Falling Behind Target",G86)))</formula>
    </cfRule>
    <cfRule type="containsText" dxfId="3804" priority="4882" operator="containsText" text="Not yet due">
      <formula>NOT(ISERROR(SEARCH("Not yet due",G86)))</formula>
    </cfRule>
    <cfRule type="containsText" dxfId="3803" priority="4883" operator="containsText" text="Completed Behind Schedule">
      <formula>NOT(ISERROR(SEARCH("Completed Behind Schedule",G86)))</formula>
    </cfRule>
    <cfRule type="containsText" dxfId="3802" priority="4884" operator="containsText" text="Off Target">
      <formula>NOT(ISERROR(SEARCH("Off Target",G86)))</formula>
    </cfRule>
    <cfRule type="containsText" dxfId="3801" priority="4885" operator="containsText" text="In Danger of Falling Behind Target">
      <formula>NOT(ISERROR(SEARCH("In Danger of Falling Behind Target",G86)))</formula>
    </cfRule>
    <cfRule type="containsText" dxfId="3800" priority="4886" operator="containsText" text="On Track to be Achieved">
      <formula>NOT(ISERROR(SEARCH("On Track to be Achieved",G86)))</formula>
    </cfRule>
    <cfRule type="containsText" dxfId="3799" priority="4887" operator="containsText" text="Fully Achieved">
      <formula>NOT(ISERROR(SEARCH("Fully Achieved",G86)))</formula>
    </cfRule>
    <cfRule type="containsText" dxfId="3798" priority="4888" operator="containsText" text="Update not Provided">
      <formula>NOT(ISERROR(SEARCH("Update not Provided",G86)))</formula>
    </cfRule>
    <cfRule type="containsText" dxfId="3797" priority="4889" operator="containsText" text="Not yet due">
      <formula>NOT(ISERROR(SEARCH("Not yet due",G86)))</formula>
    </cfRule>
    <cfRule type="containsText" dxfId="3796" priority="4890" operator="containsText" text="Completed Behind Schedule">
      <formula>NOT(ISERROR(SEARCH("Completed Behind Schedule",G86)))</formula>
    </cfRule>
    <cfRule type="containsText" dxfId="3795" priority="4891" operator="containsText" text="Off Target">
      <formula>NOT(ISERROR(SEARCH("Off Target",G86)))</formula>
    </cfRule>
    <cfRule type="containsText" dxfId="3794" priority="4892" operator="containsText" text="In Danger of Falling Behind Target">
      <formula>NOT(ISERROR(SEARCH("In Danger of Falling Behind Target",G86)))</formula>
    </cfRule>
    <cfRule type="containsText" dxfId="3793" priority="4893" operator="containsText" text="On Track to be Achieved">
      <formula>NOT(ISERROR(SEARCH("On Track to be Achieved",G86)))</formula>
    </cfRule>
    <cfRule type="containsText" dxfId="3792" priority="4894" operator="containsText" text="Fully Achieved">
      <formula>NOT(ISERROR(SEARCH("Fully Achieved",G86)))</formula>
    </cfRule>
    <cfRule type="containsText" dxfId="3791" priority="4895" operator="containsText" text="Fully Achieved">
      <formula>NOT(ISERROR(SEARCH("Fully Achieved",G86)))</formula>
    </cfRule>
    <cfRule type="containsText" dxfId="3790" priority="4896" operator="containsText" text="Fully Achieved">
      <formula>NOT(ISERROR(SEARCH("Fully Achieved",G86)))</formula>
    </cfRule>
    <cfRule type="containsText" dxfId="3789" priority="4897" operator="containsText" text="Deferred">
      <formula>NOT(ISERROR(SEARCH("Deferred",G86)))</formula>
    </cfRule>
    <cfRule type="containsText" dxfId="3788" priority="4898" operator="containsText" text="Deleted">
      <formula>NOT(ISERROR(SEARCH("Deleted",G86)))</formula>
    </cfRule>
    <cfRule type="containsText" dxfId="3787" priority="4899" operator="containsText" text="In Danger of Falling Behind Target">
      <formula>NOT(ISERROR(SEARCH("In Danger of Falling Behind Target",G86)))</formula>
    </cfRule>
    <cfRule type="containsText" dxfId="3786" priority="4900" operator="containsText" text="Not yet due">
      <formula>NOT(ISERROR(SEARCH("Not yet due",G86)))</formula>
    </cfRule>
    <cfRule type="containsText" dxfId="3785" priority="4901" operator="containsText" text="Update not Provided">
      <formula>NOT(ISERROR(SEARCH("Update not Provided",G86)))</formula>
    </cfRule>
  </conditionalFormatting>
  <conditionalFormatting sqref="G89">
    <cfRule type="containsText" dxfId="3784" priority="4830" operator="containsText" text="On track to be achieved">
      <formula>NOT(ISERROR(SEARCH("On track to be achieved",G89)))</formula>
    </cfRule>
    <cfRule type="containsText" dxfId="3783" priority="4831" operator="containsText" text="Deferred">
      <formula>NOT(ISERROR(SEARCH("Deferred",G89)))</formula>
    </cfRule>
    <cfRule type="containsText" dxfId="3782" priority="4832" operator="containsText" text="Deleted">
      <formula>NOT(ISERROR(SEARCH("Deleted",G89)))</formula>
    </cfRule>
    <cfRule type="containsText" dxfId="3781" priority="4833" operator="containsText" text="In Danger of Falling Behind Target">
      <formula>NOT(ISERROR(SEARCH("In Danger of Falling Behind Target",G89)))</formula>
    </cfRule>
    <cfRule type="containsText" dxfId="3780" priority="4834" operator="containsText" text="Not yet due">
      <formula>NOT(ISERROR(SEARCH("Not yet due",G89)))</formula>
    </cfRule>
    <cfRule type="containsText" dxfId="3779" priority="4835" operator="containsText" text="Update not Provided">
      <formula>NOT(ISERROR(SEARCH("Update not Provided",G89)))</formula>
    </cfRule>
    <cfRule type="containsText" dxfId="3778" priority="4836" operator="containsText" text="Not yet due">
      <formula>NOT(ISERROR(SEARCH("Not yet due",G89)))</formula>
    </cfRule>
    <cfRule type="containsText" dxfId="3777" priority="4837" operator="containsText" text="Completed Behind Schedule">
      <formula>NOT(ISERROR(SEARCH("Completed Behind Schedule",G89)))</formula>
    </cfRule>
    <cfRule type="containsText" dxfId="3776" priority="4838" operator="containsText" text="Off Target">
      <formula>NOT(ISERROR(SEARCH("Off Target",G89)))</formula>
    </cfRule>
    <cfRule type="containsText" dxfId="3775" priority="4839" operator="containsText" text="On Track to be Achieved">
      <formula>NOT(ISERROR(SEARCH("On Track to be Achieved",G89)))</formula>
    </cfRule>
    <cfRule type="containsText" dxfId="3774" priority="4840" operator="containsText" text="Fully Achieved">
      <formula>NOT(ISERROR(SEARCH("Fully Achieved",G89)))</formula>
    </cfRule>
    <cfRule type="containsText" dxfId="3773" priority="4841" operator="containsText" text="Not yet due">
      <formula>NOT(ISERROR(SEARCH("Not yet due",G89)))</formula>
    </cfRule>
    <cfRule type="containsText" dxfId="3772" priority="4842" operator="containsText" text="Not Yet Due">
      <formula>NOT(ISERROR(SEARCH("Not Yet Due",G89)))</formula>
    </cfRule>
    <cfRule type="containsText" dxfId="3771" priority="4843" operator="containsText" text="Deferred">
      <formula>NOT(ISERROR(SEARCH("Deferred",G89)))</formula>
    </cfRule>
    <cfRule type="containsText" dxfId="3770" priority="4844" operator="containsText" text="Deleted">
      <formula>NOT(ISERROR(SEARCH("Deleted",G89)))</formula>
    </cfRule>
    <cfRule type="containsText" dxfId="3769" priority="4845" operator="containsText" text="In Danger of Falling Behind Target">
      <formula>NOT(ISERROR(SEARCH("In Danger of Falling Behind Target",G89)))</formula>
    </cfRule>
    <cfRule type="containsText" dxfId="3768" priority="4846" operator="containsText" text="Not yet due">
      <formula>NOT(ISERROR(SEARCH("Not yet due",G89)))</formula>
    </cfRule>
    <cfRule type="containsText" dxfId="3767" priority="4847" operator="containsText" text="Completed Behind Schedule">
      <formula>NOT(ISERROR(SEARCH("Completed Behind Schedule",G89)))</formula>
    </cfRule>
    <cfRule type="containsText" dxfId="3766" priority="4848" operator="containsText" text="Off Target">
      <formula>NOT(ISERROR(SEARCH("Off Target",G89)))</formula>
    </cfRule>
    <cfRule type="containsText" dxfId="3765" priority="4849" operator="containsText" text="In Danger of Falling Behind Target">
      <formula>NOT(ISERROR(SEARCH("In Danger of Falling Behind Target",G89)))</formula>
    </cfRule>
    <cfRule type="containsText" dxfId="3764" priority="4850" operator="containsText" text="On Track to be Achieved">
      <formula>NOT(ISERROR(SEARCH("On Track to be Achieved",G89)))</formula>
    </cfRule>
    <cfRule type="containsText" dxfId="3763" priority="4851" operator="containsText" text="Fully Achieved">
      <formula>NOT(ISERROR(SEARCH("Fully Achieved",G89)))</formula>
    </cfRule>
    <cfRule type="containsText" dxfId="3762" priority="4852" operator="containsText" text="Update not Provided">
      <formula>NOT(ISERROR(SEARCH("Update not Provided",G89)))</formula>
    </cfRule>
    <cfRule type="containsText" dxfId="3761" priority="4853" operator="containsText" text="Not yet due">
      <formula>NOT(ISERROR(SEARCH("Not yet due",G89)))</formula>
    </cfRule>
    <cfRule type="containsText" dxfId="3760" priority="4854" operator="containsText" text="Completed Behind Schedule">
      <formula>NOT(ISERROR(SEARCH("Completed Behind Schedule",G89)))</formula>
    </cfRule>
    <cfRule type="containsText" dxfId="3759" priority="4855" operator="containsText" text="Off Target">
      <formula>NOT(ISERROR(SEARCH("Off Target",G89)))</formula>
    </cfRule>
    <cfRule type="containsText" dxfId="3758" priority="4856" operator="containsText" text="In Danger of Falling Behind Target">
      <formula>NOT(ISERROR(SEARCH("In Danger of Falling Behind Target",G89)))</formula>
    </cfRule>
    <cfRule type="containsText" dxfId="3757" priority="4857" operator="containsText" text="On Track to be Achieved">
      <formula>NOT(ISERROR(SEARCH("On Track to be Achieved",G89)))</formula>
    </cfRule>
    <cfRule type="containsText" dxfId="3756" priority="4858" operator="containsText" text="Fully Achieved">
      <formula>NOT(ISERROR(SEARCH("Fully Achieved",G89)))</formula>
    </cfRule>
    <cfRule type="containsText" dxfId="3755" priority="4859" operator="containsText" text="Fully Achieved">
      <formula>NOT(ISERROR(SEARCH("Fully Achieved",G89)))</formula>
    </cfRule>
    <cfRule type="containsText" dxfId="3754" priority="4860" operator="containsText" text="Fully Achieved">
      <formula>NOT(ISERROR(SEARCH("Fully Achieved",G89)))</formula>
    </cfRule>
    <cfRule type="containsText" dxfId="3753" priority="4861" operator="containsText" text="Deferred">
      <formula>NOT(ISERROR(SEARCH("Deferred",G89)))</formula>
    </cfRule>
    <cfRule type="containsText" dxfId="3752" priority="4862" operator="containsText" text="Deleted">
      <formula>NOT(ISERROR(SEARCH("Deleted",G89)))</formula>
    </cfRule>
    <cfRule type="containsText" dxfId="3751" priority="4863" operator="containsText" text="In Danger of Falling Behind Target">
      <formula>NOT(ISERROR(SEARCH("In Danger of Falling Behind Target",G89)))</formula>
    </cfRule>
    <cfRule type="containsText" dxfId="3750" priority="4864" operator="containsText" text="Not yet due">
      <formula>NOT(ISERROR(SEARCH("Not yet due",G89)))</formula>
    </cfRule>
    <cfRule type="containsText" dxfId="3749" priority="4865" operator="containsText" text="Update not Provided">
      <formula>NOT(ISERROR(SEARCH("Update not Provided",G89)))</formula>
    </cfRule>
  </conditionalFormatting>
  <conditionalFormatting sqref="G101">
    <cfRule type="containsText" dxfId="3748" priority="4686" operator="containsText" text="On track to be achieved">
      <formula>NOT(ISERROR(SEARCH("On track to be achieved",G101)))</formula>
    </cfRule>
    <cfRule type="containsText" dxfId="3747" priority="4687" operator="containsText" text="Deferred">
      <formula>NOT(ISERROR(SEARCH("Deferred",G101)))</formula>
    </cfRule>
    <cfRule type="containsText" dxfId="3746" priority="4688" operator="containsText" text="Deleted">
      <formula>NOT(ISERROR(SEARCH("Deleted",G101)))</formula>
    </cfRule>
    <cfRule type="containsText" dxfId="3745" priority="4689" operator="containsText" text="In Danger of Falling Behind Target">
      <formula>NOT(ISERROR(SEARCH("In Danger of Falling Behind Target",G101)))</formula>
    </cfRule>
    <cfRule type="containsText" dxfId="3744" priority="4690" operator="containsText" text="Not yet due">
      <formula>NOT(ISERROR(SEARCH("Not yet due",G101)))</formula>
    </cfRule>
    <cfRule type="containsText" dxfId="3743" priority="4691" operator="containsText" text="Update not Provided">
      <formula>NOT(ISERROR(SEARCH("Update not Provided",G101)))</formula>
    </cfRule>
    <cfRule type="containsText" dxfId="3742" priority="4692" operator="containsText" text="Not yet due">
      <formula>NOT(ISERROR(SEARCH("Not yet due",G101)))</formula>
    </cfRule>
    <cfRule type="containsText" dxfId="3741" priority="4693" operator="containsText" text="Completed Behind Schedule">
      <formula>NOT(ISERROR(SEARCH("Completed Behind Schedule",G101)))</formula>
    </cfRule>
    <cfRule type="containsText" dxfId="3740" priority="4694" operator="containsText" text="Off Target">
      <formula>NOT(ISERROR(SEARCH("Off Target",G101)))</formula>
    </cfRule>
    <cfRule type="containsText" dxfId="3739" priority="4695" operator="containsText" text="On Track to be Achieved">
      <formula>NOT(ISERROR(SEARCH("On Track to be Achieved",G101)))</formula>
    </cfRule>
    <cfRule type="containsText" dxfId="3738" priority="4696" operator="containsText" text="Fully Achieved">
      <formula>NOT(ISERROR(SEARCH("Fully Achieved",G101)))</formula>
    </cfRule>
    <cfRule type="containsText" dxfId="3737" priority="4697" operator="containsText" text="Not yet due">
      <formula>NOT(ISERROR(SEARCH("Not yet due",G101)))</formula>
    </cfRule>
    <cfRule type="containsText" dxfId="3736" priority="4698" operator="containsText" text="Not Yet Due">
      <formula>NOT(ISERROR(SEARCH("Not Yet Due",G101)))</formula>
    </cfRule>
    <cfRule type="containsText" dxfId="3735" priority="4699" operator="containsText" text="Deferred">
      <formula>NOT(ISERROR(SEARCH("Deferred",G101)))</formula>
    </cfRule>
    <cfRule type="containsText" dxfId="3734" priority="4700" operator="containsText" text="Deleted">
      <formula>NOT(ISERROR(SEARCH("Deleted",G101)))</formula>
    </cfRule>
    <cfRule type="containsText" dxfId="3733" priority="4701" operator="containsText" text="In Danger of Falling Behind Target">
      <formula>NOT(ISERROR(SEARCH("In Danger of Falling Behind Target",G101)))</formula>
    </cfRule>
    <cfRule type="containsText" dxfId="3732" priority="4702" operator="containsText" text="Not yet due">
      <formula>NOT(ISERROR(SEARCH("Not yet due",G101)))</formula>
    </cfRule>
    <cfRule type="containsText" dxfId="3731" priority="4703" operator="containsText" text="Completed Behind Schedule">
      <formula>NOT(ISERROR(SEARCH("Completed Behind Schedule",G101)))</formula>
    </cfRule>
    <cfRule type="containsText" dxfId="3730" priority="4704" operator="containsText" text="Off Target">
      <formula>NOT(ISERROR(SEARCH("Off Target",G101)))</formula>
    </cfRule>
    <cfRule type="containsText" dxfId="3729" priority="4705" operator="containsText" text="In Danger of Falling Behind Target">
      <formula>NOT(ISERROR(SEARCH("In Danger of Falling Behind Target",G101)))</formula>
    </cfRule>
    <cfRule type="containsText" dxfId="3728" priority="4706" operator="containsText" text="On Track to be Achieved">
      <formula>NOT(ISERROR(SEARCH("On Track to be Achieved",G101)))</formula>
    </cfRule>
    <cfRule type="containsText" dxfId="3727" priority="4707" operator="containsText" text="Fully Achieved">
      <formula>NOT(ISERROR(SEARCH("Fully Achieved",G101)))</formula>
    </cfRule>
    <cfRule type="containsText" dxfId="3726" priority="4708" operator="containsText" text="Update not Provided">
      <formula>NOT(ISERROR(SEARCH("Update not Provided",G101)))</formula>
    </cfRule>
    <cfRule type="containsText" dxfId="3725" priority="4709" operator="containsText" text="Not yet due">
      <formula>NOT(ISERROR(SEARCH("Not yet due",G101)))</formula>
    </cfRule>
    <cfRule type="containsText" dxfId="3724" priority="4710" operator="containsText" text="Completed Behind Schedule">
      <formula>NOT(ISERROR(SEARCH("Completed Behind Schedule",G101)))</formula>
    </cfRule>
    <cfRule type="containsText" dxfId="3723" priority="4711" operator="containsText" text="Off Target">
      <formula>NOT(ISERROR(SEARCH("Off Target",G101)))</formula>
    </cfRule>
    <cfRule type="containsText" dxfId="3722" priority="4712" operator="containsText" text="In Danger of Falling Behind Target">
      <formula>NOT(ISERROR(SEARCH("In Danger of Falling Behind Target",G101)))</formula>
    </cfRule>
    <cfRule type="containsText" dxfId="3721" priority="4713" operator="containsText" text="On Track to be Achieved">
      <formula>NOT(ISERROR(SEARCH("On Track to be Achieved",G101)))</formula>
    </cfRule>
    <cfRule type="containsText" dxfId="3720" priority="4714" operator="containsText" text="Fully Achieved">
      <formula>NOT(ISERROR(SEARCH("Fully Achieved",G101)))</formula>
    </cfRule>
    <cfRule type="containsText" dxfId="3719" priority="4715" operator="containsText" text="Fully Achieved">
      <formula>NOT(ISERROR(SEARCH("Fully Achieved",G101)))</formula>
    </cfRule>
    <cfRule type="containsText" dxfId="3718" priority="4716" operator="containsText" text="Fully Achieved">
      <formula>NOT(ISERROR(SEARCH("Fully Achieved",G101)))</formula>
    </cfRule>
    <cfRule type="containsText" dxfId="3717" priority="4717" operator="containsText" text="Deferred">
      <formula>NOT(ISERROR(SEARCH("Deferred",G101)))</formula>
    </cfRule>
    <cfRule type="containsText" dxfId="3716" priority="4718" operator="containsText" text="Deleted">
      <formula>NOT(ISERROR(SEARCH("Deleted",G101)))</formula>
    </cfRule>
    <cfRule type="containsText" dxfId="3715" priority="4719" operator="containsText" text="In Danger of Falling Behind Target">
      <formula>NOT(ISERROR(SEARCH("In Danger of Falling Behind Target",G101)))</formula>
    </cfRule>
    <cfRule type="containsText" dxfId="3714" priority="4720" operator="containsText" text="Not yet due">
      <formula>NOT(ISERROR(SEARCH("Not yet due",G101)))</formula>
    </cfRule>
    <cfRule type="containsText" dxfId="3713" priority="4721" operator="containsText" text="Update not Provided">
      <formula>NOT(ISERROR(SEARCH("Update not Provided",G101)))</formula>
    </cfRule>
  </conditionalFormatting>
  <conditionalFormatting sqref="J1:J61 J63:J76 J78:J1048576">
    <cfRule type="containsText" dxfId="3712" priority="4612" operator="containsText" text="numerical outturn within 5% tolerance">
      <formula>NOT(ISERROR(SEARCH("numerical outturn within 5% tolerance",J1)))</formula>
    </cfRule>
    <cfRule type="containsText" dxfId="3711" priority="4613" operator="containsText" text="Target Partially Met">
      <formula>NOT(ISERROR(SEARCH("Target Partially Met",J1)))</formula>
    </cfRule>
  </conditionalFormatting>
  <conditionalFormatting sqref="I43">
    <cfRule type="containsText" dxfId="3710" priority="4180" operator="containsText" text="On track to be achieved">
      <formula>NOT(ISERROR(SEARCH("On track to be achieved",I43)))</formula>
    </cfRule>
    <cfRule type="containsText" dxfId="3709" priority="4181" operator="containsText" text="Deferred">
      <formula>NOT(ISERROR(SEARCH("Deferred",I43)))</formula>
    </cfRule>
    <cfRule type="containsText" dxfId="3708" priority="4182" operator="containsText" text="Deleted">
      <formula>NOT(ISERROR(SEARCH("Deleted",I43)))</formula>
    </cfRule>
    <cfRule type="containsText" dxfId="3707" priority="4183" operator="containsText" text="In Danger of Falling Behind Target">
      <formula>NOT(ISERROR(SEARCH("In Danger of Falling Behind Target",I43)))</formula>
    </cfRule>
    <cfRule type="containsText" dxfId="3706" priority="4184" operator="containsText" text="Not yet due">
      <formula>NOT(ISERROR(SEARCH("Not yet due",I43)))</formula>
    </cfRule>
    <cfRule type="containsText" dxfId="3705" priority="4185" operator="containsText" text="Update not Provided">
      <formula>NOT(ISERROR(SEARCH("Update not Provided",I43)))</formula>
    </cfRule>
    <cfRule type="containsText" dxfId="3704" priority="4186" operator="containsText" text="Not yet due">
      <formula>NOT(ISERROR(SEARCH("Not yet due",I43)))</formula>
    </cfRule>
    <cfRule type="containsText" dxfId="3703" priority="4187" operator="containsText" text="Completed Behind Schedule">
      <formula>NOT(ISERROR(SEARCH("Completed Behind Schedule",I43)))</formula>
    </cfRule>
    <cfRule type="containsText" dxfId="3702" priority="4188" operator="containsText" text="Off Target">
      <formula>NOT(ISERROR(SEARCH("Off Target",I43)))</formula>
    </cfRule>
    <cfRule type="containsText" dxfId="3701" priority="4189" operator="containsText" text="On Track to be Achieved">
      <formula>NOT(ISERROR(SEARCH("On Track to be Achieved",I43)))</formula>
    </cfRule>
    <cfRule type="containsText" dxfId="3700" priority="4190" operator="containsText" text="Fully Achieved">
      <formula>NOT(ISERROR(SEARCH("Fully Achieved",I43)))</formula>
    </cfRule>
    <cfRule type="containsText" dxfId="3699" priority="4191" operator="containsText" text="Not yet due">
      <formula>NOT(ISERROR(SEARCH("Not yet due",I43)))</formula>
    </cfRule>
    <cfRule type="containsText" dxfId="3698" priority="4192" operator="containsText" text="Not Yet Due">
      <formula>NOT(ISERROR(SEARCH("Not Yet Due",I43)))</formula>
    </cfRule>
    <cfRule type="containsText" dxfId="3697" priority="4193" operator="containsText" text="Deferred">
      <formula>NOT(ISERROR(SEARCH("Deferred",I43)))</formula>
    </cfRule>
    <cfRule type="containsText" dxfId="3696" priority="4194" operator="containsText" text="Deleted">
      <formula>NOT(ISERROR(SEARCH("Deleted",I43)))</formula>
    </cfRule>
    <cfRule type="containsText" dxfId="3695" priority="4195" operator="containsText" text="In Danger of Falling Behind Target">
      <formula>NOT(ISERROR(SEARCH("In Danger of Falling Behind Target",I43)))</formula>
    </cfRule>
    <cfRule type="containsText" dxfId="3694" priority="4196" operator="containsText" text="Not yet due">
      <formula>NOT(ISERROR(SEARCH("Not yet due",I43)))</formula>
    </cfRule>
    <cfRule type="containsText" dxfId="3693" priority="4197" operator="containsText" text="Completed Behind Schedule">
      <formula>NOT(ISERROR(SEARCH("Completed Behind Schedule",I43)))</formula>
    </cfRule>
    <cfRule type="containsText" dxfId="3692" priority="4198" operator="containsText" text="Off Target">
      <formula>NOT(ISERROR(SEARCH("Off Target",I43)))</formula>
    </cfRule>
    <cfRule type="containsText" dxfId="3691" priority="4199" operator="containsText" text="In Danger of Falling Behind Target">
      <formula>NOT(ISERROR(SEARCH("In Danger of Falling Behind Target",I43)))</formula>
    </cfRule>
    <cfRule type="containsText" dxfId="3690" priority="4200" operator="containsText" text="On Track to be Achieved">
      <formula>NOT(ISERROR(SEARCH("On Track to be Achieved",I43)))</formula>
    </cfRule>
    <cfRule type="containsText" dxfId="3689" priority="4201" operator="containsText" text="Fully Achieved">
      <formula>NOT(ISERROR(SEARCH("Fully Achieved",I43)))</formula>
    </cfRule>
    <cfRule type="containsText" dxfId="3688" priority="4202" operator="containsText" text="Update not Provided">
      <formula>NOT(ISERROR(SEARCH("Update not Provided",I43)))</formula>
    </cfRule>
    <cfRule type="containsText" dxfId="3687" priority="4203" operator="containsText" text="Not yet due">
      <formula>NOT(ISERROR(SEARCH("Not yet due",I43)))</formula>
    </cfRule>
    <cfRule type="containsText" dxfId="3686" priority="4204" operator="containsText" text="Completed Behind Schedule">
      <formula>NOT(ISERROR(SEARCH("Completed Behind Schedule",I43)))</formula>
    </cfRule>
    <cfRule type="containsText" dxfId="3685" priority="4205" operator="containsText" text="Off Target">
      <formula>NOT(ISERROR(SEARCH("Off Target",I43)))</formula>
    </cfRule>
    <cfRule type="containsText" dxfId="3684" priority="4206" operator="containsText" text="In Danger of Falling Behind Target">
      <formula>NOT(ISERROR(SEARCH("In Danger of Falling Behind Target",I43)))</formula>
    </cfRule>
    <cfRule type="containsText" dxfId="3683" priority="4207" operator="containsText" text="On Track to be Achieved">
      <formula>NOT(ISERROR(SEARCH("On Track to be Achieved",I43)))</formula>
    </cfRule>
    <cfRule type="containsText" dxfId="3682" priority="4208" operator="containsText" text="Fully Achieved">
      <formula>NOT(ISERROR(SEARCH("Fully Achieved",I43)))</formula>
    </cfRule>
    <cfRule type="containsText" dxfId="3681" priority="4209" operator="containsText" text="Fully Achieved">
      <formula>NOT(ISERROR(SEARCH("Fully Achieved",I43)))</formula>
    </cfRule>
    <cfRule type="containsText" dxfId="3680" priority="4210" operator="containsText" text="Fully Achieved">
      <formula>NOT(ISERROR(SEARCH("Fully Achieved",I43)))</formula>
    </cfRule>
    <cfRule type="containsText" dxfId="3679" priority="4211" operator="containsText" text="Deferred">
      <formula>NOT(ISERROR(SEARCH("Deferred",I43)))</formula>
    </cfRule>
    <cfRule type="containsText" dxfId="3678" priority="4212" operator="containsText" text="Deleted">
      <formula>NOT(ISERROR(SEARCH("Deleted",I43)))</formula>
    </cfRule>
    <cfRule type="containsText" dxfId="3677" priority="4213" operator="containsText" text="In Danger of Falling Behind Target">
      <formula>NOT(ISERROR(SEARCH("In Danger of Falling Behind Target",I43)))</formula>
    </cfRule>
    <cfRule type="containsText" dxfId="3676" priority="4214" operator="containsText" text="Not yet due">
      <formula>NOT(ISERROR(SEARCH("Not yet due",I43)))</formula>
    </cfRule>
    <cfRule type="containsText" dxfId="3675" priority="4215" operator="containsText" text="Update not Provided">
      <formula>NOT(ISERROR(SEARCH("Update not Provided",I43)))</formula>
    </cfRule>
  </conditionalFormatting>
  <conditionalFormatting sqref="I51">
    <cfRule type="containsText" dxfId="3674" priority="4108" operator="containsText" text="On track to be achieved">
      <formula>NOT(ISERROR(SEARCH("On track to be achieved",I51)))</formula>
    </cfRule>
    <cfRule type="containsText" dxfId="3673" priority="4109" operator="containsText" text="Deferred">
      <formula>NOT(ISERROR(SEARCH("Deferred",I51)))</formula>
    </cfRule>
    <cfRule type="containsText" dxfId="3672" priority="4110" operator="containsText" text="Deleted">
      <formula>NOT(ISERROR(SEARCH("Deleted",I51)))</formula>
    </cfRule>
    <cfRule type="containsText" dxfId="3671" priority="4111" operator="containsText" text="In Danger of Falling Behind Target">
      <formula>NOT(ISERROR(SEARCH("In Danger of Falling Behind Target",I51)))</formula>
    </cfRule>
    <cfRule type="containsText" dxfId="3670" priority="4112" operator="containsText" text="Not yet due">
      <formula>NOT(ISERROR(SEARCH("Not yet due",I51)))</formula>
    </cfRule>
    <cfRule type="containsText" dxfId="3669" priority="4113" operator="containsText" text="Update not Provided">
      <formula>NOT(ISERROR(SEARCH("Update not Provided",I51)))</formula>
    </cfRule>
    <cfRule type="containsText" dxfId="3668" priority="4114" operator="containsText" text="Not yet due">
      <formula>NOT(ISERROR(SEARCH("Not yet due",I51)))</formula>
    </cfRule>
    <cfRule type="containsText" dxfId="3667" priority="4115" operator="containsText" text="Completed Behind Schedule">
      <formula>NOT(ISERROR(SEARCH("Completed Behind Schedule",I51)))</formula>
    </cfRule>
    <cfRule type="containsText" dxfId="3666" priority="4116" operator="containsText" text="Off Target">
      <formula>NOT(ISERROR(SEARCH("Off Target",I51)))</formula>
    </cfRule>
    <cfRule type="containsText" dxfId="3665" priority="4117" operator="containsText" text="On Track to be Achieved">
      <formula>NOT(ISERROR(SEARCH("On Track to be Achieved",I51)))</formula>
    </cfRule>
    <cfRule type="containsText" dxfId="3664" priority="4118" operator="containsText" text="Fully Achieved">
      <formula>NOT(ISERROR(SEARCH("Fully Achieved",I51)))</formula>
    </cfRule>
    <cfRule type="containsText" dxfId="3663" priority="4119" operator="containsText" text="Not yet due">
      <formula>NOT(ISERROR(SEARCH("Not yet due",I51)))</formula>
    </cfRule>
    <cfRule type="containsText" dxfId="3662" priority="4120" operator="containsText" text="Not Yet Due">
      <formula>NOT(ISERROR(SEARCH("Not Yet Due",I51)))</formula>
    </cfRule>
    <cfRule type="containsText" dxfId="3661" priority="4121" operator="containsText" text="Deferred">
      <formula>NOT(ISERROR(SEARCH("Deferred",I51)))</formula>
    </cfRule>
    <cfRule type="containsText" dxfId="3660" priority="4122" operator="containsText" text="Deleted">
      <formula>NOT(ISERROR(SEARCH("Deleted",I51)))</formula>
    </cfRule>
    <cfRule type="containsText" dxfId="3659" priority="4123" operator="containsText" text="In Danger of Falling Behind Target">
      <formula>NOT(ISERROR(SEARCH("In Danger of Falling Behind Target",I51)))</formula>
    </cfRule>
    <cfRule type="containsText" dxfId="3658" priority="4124" operator="containsText" text="Not yet due">
      <formula>NOT(ISERROR(SEARCH("Not yet due",I51)))</formula>
    </cfRule>
    <cfRule type="containsText" dxfId="3657" priority="4125" operator="containsText" text="Completed Behind Schedule">
      <formula>NOT(ISERROR(SEARCH("Completed Behind Schedule",I51)))</formula>
    </cfRule>
    <cfRule type="containsText" dxfId="3656" priority="4126" operator="containsText" text="Off Target">
      <formula>NOT(ISERROR(SEARCH("Off Target",I51)))</formula>
    </cfRule>
    <cfRule type="containsText" dxfId="3655" priority="4127" operator="containsText" text="In Danger of Falling Behind Target">
      <formula>NOT(ISERROR(SEARCH("In Danger of Falling Behind Target",I51)))</formula>
    </cfRule>
    <cfRule type="containsText" dxfId="3654" priority="4128" operator="containsText" text="On Track to be Achieved">
      <formula>NOT(ISERROR(SEARCH("On Track to be Achieved",I51)))</formula>
    </cfRule>
    <cfRule type="containsText" dxfId="3653" priority="4129" operator="containsText" text="Fully Achieved">
      <formula>NOT(ISERROR(SEARCH("Fully Achieved",I51)))</formula>
    </cfRule>
    <cfRule type="containsText" dxfId="3652" priority="4130" operator="containsText" text="Update not Provided">
      <formula>NOT(ISERROR(SEARCH("Update not Provided",I51)))</formula>
    </cfRule>
    <cfRule type="containsText" dxfId="3651" priority="4131" operator="containsText" text="Not yet due">
      <formula>NOT(ISERROR(SEARCH("Not yet due",I51)))</formula>
    </cfRule>
    <cfRule type="containsText" dxfId="3650" priority="4132" operator="containsText" text="Completed Behind Schedule">
      <formula>NOT(ISERROR(SEARCH("Completed Behind Schedule",I51)))</formula>
    </cfRule>
    <cfRule type="containsText" dxfId="3649" priority="4133" operator="containsText" text="Off Target">
      <formula>NOT(ISERROR(SEARCH("Off Target",I51)))</formula>
    </cfRule>
    <cfRule type="containsText" dxfId="3648" priority="4134" operator="containsText" text="In Danger of Falling Behind Target">
      <formula>NOT(ISERROR(SEARCH("In Danger of Falling Behind Target",I51)))</formula>
    </cfRule>
    <cfRule type="containsText" dxfId="3647" priority="4135" operator="containsText" text="On Track to be Achieved">
      <formula>NOT(ISERROR(SEARCH("On Track to be Achieved",I51)))</formula>
    </cfRule>
    <cfRule type="containsText" dxfId="3646" priority="4136" operator="containsText" text="Fully Achieved">
      <formula>NOT(ISERROR(SEARCH("Fully Achieved",I51)))</formula>
    </cfRule>
    <cfRule type="containsText" dxfId="3645" priority="4137" operator="containsText" text="Fully Achieved">
      <formula>NOT(ISERROR(SEARCH("Fully Achieved",I51)))</formula>
    </cfRule>
    <cfRule type="containsText" dxfId="3644" priority="4138" operator="containsText" text="Fully Achieved">
      <formula>NOT(ISERROR(SEARCH("Fully Achieved",I51)))</formula>
    </cfRule>
    <cfRule type="containsText" dxfId="3643" priority="4139" operator="containsText" text="Deferred">
      <formula>NOT(ISERROR(SEARCH("Deferred",I51)))</formula>
    </cfRule>
    <cfRule type="containsText" dxfId="3642" priority="4140" operator="containsText" text="Deleted">
      <formula>NOT(ISERROR(SEARCH("Deleted",I51)))</formula>
    </cfRule>
    <cfRule type="containsText" dxfId="3641" priority="4141" operator="containsText" text="In Danger of Falling Behind Target">
      <formula>NOT(ISERROR(SEARCH("In Danger of Falling Behind Target",I51)))</formula>
    </cfRule>
    <cfRule type="containsText" dxfId="3640" priority="4142" operator="containsText" text="Not yet due">
      <formula>NOT(ISERROR(SEARCH("Not yet due",I51)))</formula>
    </cfRule>
    <cfRule type="containsText" dxfId="3639" priority="4143" operator="containsText" text="Update not Provided">
      <formula>NOT(ISERROR(SEARCH("Update not Provided",I51)))</formula>
    </cfRule>
  </conditionalFormatting>
  <conditionalFormatting sqref="I63">
    <cfRule type="containsText" dxfId="3638" priority="4036" operator="containsText" text="On track to be achieved">
      <formula>NOT(ISERROR(SEARCH("On track to be achieved",I63)))</formula>
    </cfRule>
    <cfRule type="containsText" dxfId="3637" priority="4037" operator="containsText" text="Deferred">
      <formula>NOT(ISERROR(SEARCH("Deferred",I63)))</formula>
    </cfRule>
    <cfRule type="containsText" dxfId="3636" priority="4038" operator="containsText" text="Deleted">
      <formula>NOT(ISERROR(SEARCH("Deleted",I63)))</formula>
    </cfRule>
    <cfRule type="containsText" dxfId="3635" priority="4039" operator="containsText" text="In Danger of Falling Behind Target">
      <formula>NOT(ISERROR(SEARCH("In Danger of Falling Behind Target",I63)))</formula>
    </cfRule>
    <cfRule type="containsText" dxfId="3634" priority="4040" operator="containsText" text="Not yet due">
      <formula>NOT(ISERROR(SEARCH("Not yet due",I63)))</formula>
    </cfRule>
    <cfRule type="containsText" dxfId="3633" priority="4041" operator="containsText" text="Update not Provided">
      <formula>NOT(ISERROR(SEARCH("Update not Provided",I63)))</formula>
    </cfRule>
    <cfRule type="containsText" dxfId="3632" priority="4042" operator="containsText" text="Not yet due">
      <formula>NOT(ISERROR(SEARCH("Not yet due",I63)))</formula>
    </cfRule>
    <cfRule type="containsText" dxfId="3631" priority="4043" operator="containsText" text="Completed Behind Schedule">
      <formula>NOT(ISERROR(SEARCH("Completed Behind Schedule",I63)))</formula>
    </cfRule>
    <cfRule type="containsText" dxfId="3630" priority="4044" operator="containsText" text="Off Target">
      <formula>NOT(ISERROR(SEARCH("Off Target",I63)))</formula>
    </cfRule>
    <cfRule type="containsText" dxfId="3629" priority="4045" operator="containsText" text="On Track to be Achieved">
      <formula>NOT(ISERROR(SEARCH("On Track to be Achieved",I63)))</formula>
    </cfRule>
    <cfRule type="containsText" dxfId="3628" priority="4046" operator="containsText" text="Fully Achieved">
      <formula>NOT(ISERROR(SEARCH("Fully Achieved",I63)))</formula>
    </cfRule>
    <cfRule type="containsText" dxfId="3627" priority="4047" operator="containsText" text="Not yet due">
      <formula>NOT(ISERROR(SEARCH("Not yet due",I63)))</formula>
    </cfRule>
    <cfRule type="containsText" dxfId="3626" priority="4048" operator="containsText" text="Not Yet Due">
      <formula>NOT(ISERROR(SEARCH("Not Yet Due",I63)))</formula>
    </cfRule>
    <cfRule type="containsText" dxfId="3625" priority="4049" operator="containsText" text="Deferred">
      <formula>NOT(ISERROR(SEARCH("Deferred",I63)))</formula>
    </cfRule>
    <cfRule type="containsText" dxfId="3624" priority="4050" operator="containsText" text="Deleted">
      <formula>NOT(ISERROR(SEARCH("Deleted",I63)))</formula>
    </cfRule>
    <cfRule type="containsText" dxfId="3623" priority="4051" operator="containsText" text="In Danger of Falling Behind Target">
      <formula>NOT(ISERROR(SEARCH("In Danger of Falling Behind Target",I63)))</formula>
    </cfRule>
    <cfRule type="containsText" dxfId="3622" priority="4052" operator="containsText" text="Not yet due">
      <formula>NOT(ISERROR(SEARCH("Not yet due",I63)))</formula>
    </cfRule>
    <cfRule type="containsText" dxfId="3621" priority="4053" operator="containsText" text="Completed Behind Schedule">
      <formula>NOT(ISERROR(SEARCH("Completed Behind Schedule",I63)))</formula>
    </cfRule>
    <cfRule type="containsText" dxfId="3620" priority="4054" operator="containsText" text="Off Target">
      <formula>NOT(ISERROR(SEARCH("Off Target",I63)))</formula>
    </cfRule>
    <cfRule type="containsText" dxfId="3619" priority="4055" operator="containsText" text="In Danger of Falling Behind Target">
      <formula>NOT(ISERROR(SEARCH("In Danger of Falling Behind Target",I63)))</formula>
    </cfRule>
    <cfRule type="containsText" dxfId="3618" priority="4056" operator="containsText" text="On Track to be Achieved">
      <formula>NOT(ISERROR(SEARCH("On Track to be Achieved",I63)))</formula>
    </cfRule>
    <cfRule type="containsText" dxfId="3617" priority="4057" operator="containsText" text="Fully Achieved">
      <formula>NOT(ISERROR(SEARCH("Fully Achieved",I63)))</formula>
    </cfRule>
    <cfRule type="containsText" dxfId="3616" priority="4058" operator="containsText" text="Update not Provided">
      <formula>NOT(ISERROR(SEARCH("Update not Provided",I63)))</formula>
    </cfRule>
    <cfRule type="containsText" dxfId="3615" priority="4059" operator="containsText" text="Not yet due">
      <formula>NOT(ISERROR(SEARCH("Not yet due",I63)))</formula>
    </cfRule>
    <cfRule type="containsText" dxfId="3614" priority="4060" operator="containsText" text="Completed Behind Schedule">
      <formula>NOT(ISERROR(SEARCH("Completed Behind Schedule",I63)))</formula>
    </cfRule>
    <cfRule type="containsText" dxfId="3613" priority="4061" operator="containsText" text="Off Target">
      <formula>NOT(ISERROR(SEARCH("Off Target",I63)))</formula>
    </cfRule>
    <cfRule type="containsText" dxfId="3612" priority="4062" operator="containsText" text="In Danger of Falling Behind Target">
      <formula>NOT(ISERROR(SEARCH("In Danger of Falling Behind Target",I63)))</formula>
    </cfRule>
    <cfRule type="containsText" dxfId="3611" priority="4063" operator="containsText" text="On Track to be Achieved">
      <formula>NOT(ISERROR(SEARCH("On Track to be Achieved",I63)))</formula>
    </cfRule>
    <cfRule type="containsText" dxfId="3610" priority="4064" operator="containsText" text="Fully Achieved">
      <formula>NOT(ISERROR(SEARCH("Fully Achieved",I63)))</formula>
    </cfRule>
    <cfRule type="containsText" dxfId="3609" priority="4065" operator="containsText" text="Fully Achieved">
      <formula>NOT(ISERROR(SEARCH("Fully Achieved",I63)))</formula>
    </cfRule>
    <cfRule type="containsText" dxfId="3608" priority="4066" operator="containsText" text="Fully Achieved">
      <formula>NOT(ISERROR(SEARCH("Fully Achieved",I63)))</formula>
    </cfRule>
    <cfRule type="containsText" dxfId="3607" priority="4067" operator="containsText" text="Deferred">
      <formula>NOT(ISERROR(SEARCH("Deferred",I63)))</formula>
    </cfRule>
    <cfRule type="containsText" dxfId="3606" priority="4068" operator="containsText" text="Deleted">
      <formula>NOT(ISERROR(SEARCH("Deleted",I63)))</formula>
    </cfRule>
    <cfRule type="containsText" dxfId="3605" priority="4069" operator="containsText" text="In Danger of Falling Behind Target">
      <formula>NOT(ISERROR(SEARCH("In Danger of Falling Behind Target",I63)))</formula>
    </cfRule>
    <cfRule type="containsText" dxfId="3604" priority="4070" operator="containsText" text="Not yet due">
      <formula>NOT(ISERROR(SEARCH("Not yet due",I63)))</formula>
    </cfRule>
    <cfRule type="containsText" dxfId="3603" priority="4071" operator="containsText" text="Update not Provided">
      <formula>NOT(ISERROR(SEARCH("Update not Provided",I63)))</formula>
    </cfRule>
  </conditionalFormatting>
  <conditionalFormatting sqref="I71:I73">
    <cfRule type="containsText" dxfId="3602" priority="4000" operator="containsText" text="On track to be achieved">
      <formula>NOT(ISERROR(SEARCH("On track to be achieved",I71)))</formula>
    </cfRule>
    <cfRule type="containsText" dxfId="3601" priority="4001" operator="containsText" text="Deferred">
      <formula>NOT(ISERROR(SEARCH("Deferred",I71)))</formula>
    </cfRule>
    <cfRule type="containsText" dxfId="3600" priority="4002" operator="containsText" text="Deleted">
      <formula>NOT(ISERROR(SEARCH("Deleted",I71)))</formula>
    </cfRule>
    <cfRule type="containsText" dxfId="3599" priority="4003" operator="containsText" text="In Danger of Falling Behind Target">
      <formula>NOT(ISERROR(SEARCH("In Danger of Falling Behind Target",I71)))</formula>
    </cfRule>
    <cfRule type="containsText" dxfId="3598" priority="4004" operator="containsText" text="Not yet due">
      <formula>NOT(ISERROR(SEARCH("Not yet due",I71)))</formula>
    </cfRule>
    <cfRule type="containsText" dxfId="3597" priority="4005" operator="containsText" text="Update not Provided">
      <formula>NOT(ISERROR(SEARCH("Update not Provided",I71)))</formula>
    </cfRule>
    <cfRule type="containsText" dxfId="3596" priority="4006" operator="containsText" text="Not yet due">
      <formula>NOT(ISERROR(SEARCH("Not yet due",I71)))</formula>
    </cfRule>
    <cfRule type="containsText" dxfId="3595" priority="4007" operator="containsText" text="Completed Behind Schedule">
      <formula>NOT(ISERROR(SEARCH("Completed Behind Schedule",I71)))</formula>
    </cfRule>
    <cfRule type="containsText" dxfId="3594" priority="4008" operator="containsText" text="Off Target">
      <formula>NOT(ISERROR(SEARCH("Off Target",I71)))</formula>
    </cfRule>
    <cfRule type="containsText" dxfId="3593" priority="4009" operator="containsText" text="On Track to be Achieved">
      <formula>NOT(ISERROR(SEARCH("On Track to be Achieved",I71)))</formula>
    </cfRule>
    <cfRule type="containsText" dxfId="3592" priority="4010" operator="containsText" text="Fully Achieved">
      <formula>NOT(ISERROR(SEARCH("Fully Achieved",I71)))</formula>
    </cfRule>
    <cfRule type="containsText" dxfId="3591" priority="4011" operator="containsText" text="Not yet due">
      <formula>NOT(ISERROR(SEARCH("Not yet due",I71)))</formula>
    </cfRule>
    <cfRule type="containsText" dxfId="3590" priority="4012" operator="containsText" text="Not Yet Due">
      <formula>NOT(ISERROR(SEARCH("Not Yet Due",I71)))</formula>
    </cfRule>
    <cfRule type="containsText" dxfId="3589" priority="4013" operator="containsText" text="Deferred">
      <formula>NOT(ISERROR(SEARCH("Deferred",I71)))</formula>
    </cfRule>
    <cfRule type="containsText" dxfId="3588" priority="4014" operator="containsText" text="Deleted">
      <formula>NOT(ISERROR(SEARCH("Deleted",I71)))</formula>
    </cfRule>
    <cfRule type="containsText" dxfId="3587" priority="4015" operator="containsText" text="In Danger of Falling Behind Target">
      <formula>NOT(ISERROR(SEARCH("In Danger of Falling Behind Target",I71)))</formula>
    </cfRule>
    <cfRule type="containsText" dxfId="3586" priority="4016" operator="containsText" text="Not yet due">
      <formula>NOT(ISERROR(SEARCH("Not yet due",I71)))</formula>
    </cfRule>
    <cfRule type="containsText" dxfId="3585" priority="4017" operator="containsText" text="Completed Behind Schedule">
      <formula>NOT(ISERROR(SEARCH("Completed Behind Schedule",I71)))</formula>
    </cfRule>
    <cfRule type="containsText" dxfId="3584" priority="4018" operator="containsText" text="Off Target">
      <formula>NOT(ISERROR(SEARCH("Off Target",I71)))</formula>
    </cfRule>
    <cfRule type="containsText" dxfId="3583" priority="4019" operator="containsText" text="In Danger of Falling Behind Target">
      <formula>NOT(ISERROR(SEARCH("In Danger of Falling Behind Target",I71)))</formula>
    </cfRule>
    <cfRule type="containsText" dxfId="3582" priority="4020" operator="containsText" text="On Track to be Achieved">
      <formula>NOT(ISERROR(SEARCH("On Track to be Achieved",I71)))</formula>
    </cfRule>
    <cfRule type="containsText" dxfId="3581" priority="4021" operator="containsText" text="Fully Achieved">
      <formula>NOT(ISERROR(SEARCH("Fully Achieved",I71)))</formula>
    </cfRule>
    <cfRule type="containsText" dxfId="3580" priority="4022" operator="containsText" text="Update not Provided">
      <formula>NOT(ISERROR(SEARCH("Update not Provided",I71)))</formula>
    </cfRule>
    <cfRule type="containsText" dxfId="3579" priority="4023" operator="containsText" text="Not yet due">
      <formula>NOT(ISERROR(SEARCH("Not yet due",I71)))</formula>
    </cfRule>
    <cfRule type="containsText" dxfId="3578" priority="4024" operator="containsText" text="Completed Behind Schedule">
      <formula>NOT(ISERROR(SEARCH("Completed Behind Schedule",I71)))</formula>
    </cfRule>
    <cfRule type="containsText" dxfId="3577" priority="4025" operator="containsText" text="Off Target">
      <formula>NOT(ISERROR(SEARCH("Off Target",I71)))</formula>
    </cfRule>
    <cfRule type="containsText" dxfId="3576" priority="4026" operator="containsText" text="In Danger of Falling Behind Target">
      <formula>NOT(ISERROR(SEARCH("In Danger of Falling Behind Target",I71)))</formula>
    </cfRule>
    <cfRule type="containsText" dxfId="3575" priority="4027" operator="containsText" text="On Track to be Achieved">
      <formula>NOT(ISERROR(SEARCH("On Track to be Achieved",I71)))</formula>
    </cfRule>
    <cfRule type="containsText" dxfId="3574" priority="4028" operator="containsText" text="Fully Achieved">
      <formula>NOT(ISERROR(SEARCH("Fully Achieved",I71)))</formula>
    </cfRule>
    <cfRule type="containsText" dxfId="3573" priority="4029" operator="containsText" text="Fully Achieved">
      <formula>NOT(ISERROR(SEARCH("Fully Achieved",I71)))</formula>
    </cfRule>
    <cfRule type="containsText" dxfId="3572" priority="4030" operator="containsText" text="Fully Achieved">
      <formula>NOT(ISERROR(SEARCH("Fully Achieved",I71)))</formula>
    </cfRule>
    <cfRule type="containsText" dxfId="3571" priority="4031" operator="containsText" text="Deferred">
      <formula>NOT(ISERROR(SEARCH("Deferred",I71)))</formula>
    </cfRule>
    <cfRule type="containsText" dxfId="3570" priority="4032" operator="containsText" text="Deleted">
      <formula>NOT(ISERROR(SEARCH("Deleted",I71)))</formula>
    </cfRule>
    <cfRule type="containsText" dxfId="3569" priority="4033" operator="containsText" text="In Danger of Falling Behind Target">
      <formula>NOT(ISERROR(SEARCH("In Danger of Falling Behind Target",I71)))</formula>
    </cfRule>
    <cfRule type="containsText" dxfId="3568" priority="4034" operator="containsText" text="Not yet due">
      <formula>NOT(ISERROR(SEARCH("Not yet due",I71)))</formula>
    </cfRule>
    <cfRule type="containsText" dxfId="3567" priority="4035" operator="containsText" text="Update not Provided">
      <formula>NOT(ISERROR(SEARCH("Update not Provided",I71)))</formula>
    </cfRule>
  </conditionalFormatting>
  <conditionalFormatting sqref="I86">
    <cfRule type="containsText" dxfId="3566" priority="3892" operator="containsText" text="On track to be achieved">
      <formula>NOT(ISERROR(SEARCH("On track to be achieved",I86)))</formula>
    </cfRule>
    <cfRule type="containsText" dxfId="3565" priority="3893" operator="containsText" text="Deferred">
      <formula>NOT(ISERROR(SEARCH("Deferred",I86)))</formula>
    </cfRule>
    <cfRule type="containsText" dxfId="3564" priority="3894" operator="containsText" text="Deleted">
      <formula>NOT(ISERROR(SEARCH("Deleted",I86)))</formula>
    </cfRule>
    <cfRule type="containsText" dxfId="3563" priority="3895" operator="containsText" text="In Danger of Falling Behind Target">
      <formula>NOT(ISERROR(SEARCH("In Danger of Falling Behind Target",I86)))</formula>
    </cfRule>
    <cfRule type="containsText" dxfId="3562" priority="3896" operator="containsText" text="Not yet due">
      <formula>NOT(ISERROR(SEARCH("Not yet due",I86)))</formula>
    </cfRule>
    <cfRule type="containsText" dxfId="3561" priority="3897" operator="containsText" text="Update not Provided">
      <formula>NOT(ISERROR(SEARCH("Update not Provided",I86)))</formula>
    </cfRule>
    <cfRule type="containsText" dxfId="3560" priority="3898" operator="containsText" text="Not yet due">
      <formula>NOT(ISERROR(SEARCH("Not yet due",I86)))</formula>
    </cfRule>
    <cfRule type="containsText" dxfId="3559" priority="3899" operator="containsText" text="Completed Behind Schedule">
      <formula>NOT(ISERROR(SEARCH("Completed Behind Schedule",I86)))</formula>
    </cfRule>
    <cfRule type="containsText" dxfId="3558" priority="3900" operator="containsText" text="Off Target">
      <formula>NOT(ISERROR(SEARCH("Off Target",I86)))</formula>
    </cfRule>
    <cfRule type="containsText" dxfId="3557" priority="3901" operator="containsText" text="On Track to be Achieved">
      <formula>NOT(ISERROR(SEARCH("On Track to be Achieved",I86)))</formula>
    </cfRule>
    <cfRule type="containsText" dxfId="3556" priority="3902" operator="containsText" text="Fully Achieved">
      <formula>NOT(ISERROR(SEARCH("Fully Achieved",I86)))</formula>
    </cfRule>
    <cfRule type="containsText" dxfId="3555" priority="3903" operator="containsText" text="Not yet due">
      <formula>NOT(ISERROR(SEARCH("Not yet due",I86)))</formula>
    </cfRule>
    <cfRule type="containsText" dxfId="3554" priority="3904" operator="containsText" text="Not Yet Due">
      <formula>NOT(ISERROR(SEARCH("Not Yet Due",I86)))</formula>
    </cfRule>
    <cfRule type="containsText" dxfId="3553" priority="3905" operator="containsText" text="Deferred">
      <formula>NOT(ISERROR(SEARCH("Deferred",I86)))</formula>
    </cfRule>
    <cfRule type="containsText" dxfId="3552" priority="3906" operator="containsText" text="Deleted">
      <formula>NOT(ISERROR(SEARCH("Deleted",I86)))</formula>
    </cfRule>
    <cfRule type="containsText" dxfId="3551" priority="3907" operator="containsText" text="In Danger of Falling Behind Target">
      <formula>NOT(ISERROR(SEARCH("In Danger of Falling Behind Target",I86)))</formula>
    </cfRule>
    <cfRule type="containsText" dxfId="3550" priority="3908" operator="containsText" text="Not yet due">
      <formula>NOT(ISERROR(SEARCH("Not yet due",I86)))</formula>
    </cfRule>
    <cfRule type="containsText" dxfId="3549" priority="3909" operator="containsText" text="Completed Behind Schedule">
      <formula>NOT(ISERROR(SEARCH("Completed Behind Schedule",I86)))</formula>
    </cfRule>
    <cfRule type="containsText" dxfId="3548" priority="3910" operator="containsText" text="Off Target">
      <formula>NOT(ISERROR(SEARCH("Off Target",I86)))</formula>
    </cfRule>
    <cfRule type="containsText" dxfId="3547" priority="3911" operator="containsText" text="In Danger of Falling Behind Target">
      <formula>NOT(ISERROR(SEARCH("In Danger of Falling Behind Target",I86)))</formula>
    </cfRule>
    <cfRule type="containsText" dxfId="3546" priority="3912" operator="containsText" text="On Track to be Achieved">
      <formula>NOT(ISERROR(SEARCH("On Track to be Achieved",I86)))</formula>
    </cfRule>
    <cfRule type="containsText" dxfId="3545" priority="3913" operator="containsText" text="Fully Achieved">
      <formula>NOT(ISERROR(SEARCH("Fully Achieved",I86)))</formula>
    </cfRule>
    <cfRule type="containsText" dxfId="3544" priority="3914" operator="containsText" text="Update not Provided">
      <formula>NOT(ISERROR(SEARCH("Update not Provided",I86)))</formula>
    </cfRule>
    <cfRule type="containsText" dxfId="3543" priority="3915" operator="containsText" text="Not yet due">
      <formula>NOT(ISERROR(SEARCH("Not yet due",I86)))</formula>
    </cfRule>
    <cfRule type="containsText" dxfId="3542" priority="3916" operator="containsText" text="Completed Behind Schedule">
      <formula>NOT(ISERROR(SEARCH("Completed Behind Schedule",I86)))</formula>
    </cfRule>
    <cfRule type="containsText" dxfId="3541" priority="3917" operator="containsText" text="Off Target">
      <formula>NOT(ISERROR(SEARCH("Off Target",I86)))</formula>
    </cfRule>
    <cfRule type="containsText" dxfId="3540" priority="3918" operator="containsText" text="In Danger of Falling Behind Target">
      <formula>NOT(ISERROR(SEARCH("In Danger of Falling Behind Target",I86)))</formula>
    </cfRule>
    <cfRule type="containsText" dxfId="3539" priority="3919" operator="containsText" text="On Track to be Achieved">
      <formula>NOT(ISERROR(SEARCH("On Track to be Achieved",I86)))</formula>
    </cfRule>
    <cfRule type="containsText" dxfId="3538" priority="3920" operator="containsText" text="Fully Achieved">
      <formula>NOT(ISERROR(SEARCH("Fully Achieved",I86)))</formula>
    </cfRule>
    <cfRule type="containsText" dxfId="3537" priority="3921" operator="containsText" text="Fully Achieved">
      <formula>NOT(ISERROR(SEARCH("Fully Achieved",I86)))</formula>
    </cfRule>
    <cfRule type="containsText" dxfId="3536" priority="3922" operator="containsText" text="Fully Achieved">
      <formula>NOT(ISERROR(SEARCH("Fully Achieved",I86)))</formula>
    </cfRule>
    <cfRule type="containsText" dxfId="3535" priority="3923" operator="containsText" text="Deferred">
      <formula>NOT(ISERROR(SEARCH("Deferred",I86)))</formula>
    </cfRule>
    <cfRule type="containsText" dxfId="3534" priority="3924" operator="containsText" text="Deleted">
      <formula>NOT(ISERROR(SEARCH("Deleted",I86)))</formula>
    </cfRule>
    <cfRule type="containsText" dxfId="3533" priority="3925" operator="containsText" text="In Danger of Falling Behind Target">
      <formula>NOT(ISERROR(SEARCH("In Danger of Falling Behind Target",I86)))</formula>
    </cfRule>
    <cfRule type="containsText" dxfId="3532" priority="3926" operator="containsText" text="Not yet due">
      <formula>NOT(ISERROR(SEARCH("Not yet due",I86)))</formula>
    </cfRule>
    <cfRule type="containsText" dxfId="3531" priority="3927" operator="containsText" text="Update not Provided">
      <formula>NOT(ISERROR(SEARCH("Update not Provided",I86)))</formula>
    </cfRule>
  </conditionalFormatting>
  <conditionalFormatting sqref="E4:E7">
    <cfRule type="containsText" dxfId="3530" priority="3532" operator="containsText" text="On track to be achieved">
      <formula>NOT(ISERROR(SEARCH("On track to be achieved",E4)))</formula>
    </cfRule>
    <cfRule type="containsText" dxfId="3529" priority="3533" operator="containsText" text="Deferred">
      <formula>NOT(ISERROR(SEARCH("Deferred",E4)))</formula>
    </cfRule>
    <cfRule type="containsText" dxfId="3528" priority="3534" operator="containsText" text="Deleted">
      <formula>NOT(ISERROR(SEARCH("Deleted",E4)))</formula>
    </cfRule>
    <cfRule type="containsText" dxfId="3527" priority="3535" operator="containsText" text="In Danger of Falling Behind Target">
      <formula>NOT(ISERROR(SEARCH("In Danger of Falling Behind Target",E4)))</formula>
    </cfRule>
    <cfRule type="containsText" dxfId="3526" priority="3536" operator="containsText" text="Not yet due">
      <formula>NOT(ISERROR(SEARCH("Not yet due",E4)))</formula>
    </cfRule>
    <cfRule type="containsText" dxfId="3525" priority="3537" operator="containsText" text="Update not Provided">
      <formula>NOT(ISERROR(SEARCH("Update not Provided",E4)))</formula>
    </cfRule>
    <cfRule type="containsText" dxfId="3524" priority="3538" operator="containsText" text="Not yet due">
      <formula>NOT(ISERROR(SEARCH("Not yet due",E4)))</formula>
    </cfRule>
    <cfRule type="containsText" dxfId="3523" priority="3539" operator="containsText" text="Completed Behind Schedule">
      <formula>NOT(ISERROR(SEARCH("Completed Behind Schedule",E4)))</formula>
    </cfRule>
    <cfRule type="containsText" dxfId="3522" priority="3540" operator="containsText" text="Off Target">
      <formula>NOT(ISERROR(SEARCH("Off Target",E4)))</formula>
    </cfRule>
    <cfRule type="containsText" dxfId="3521" priority="3541" operator="containsText" text="On Track to be Achieved">
      <formula>NOT(ISERROR(SEARCH("On Track to be Achieved",E4)))</formula>
    </cfRule>
    <cfRule type="containsText" dxfId="3520" priority="3542" operator="containsText" text="Fully Achieved">
      <formula>NOT(ISERROR(SEARCH("Fully Achieved",E4)))</formula>
    </cfRule>
    <cfRule type="containsText" dxfId="3519" priority="3543" operator="containsText" text="Not yet due">
      <formula>NOT(ISERROR(SEARCH("Not yet due",E4)))</formula>
    </cfRule>
    <cfRule type="containsText" dxfId="3518" priority="3544" operator="containsText" text="Not Yet Due">
      <formula>NOT(ISERROR(SEARCH("Not Yet Due",E4)))</formula>
    </cfRule>
    <cfRule type="containsText" dxfId="3517" priority="3545" operator="containsText" text="Deferred">
      <formula>NOT(ISERROR(SEARCH("Deferred",E4)))</formula>
    </cfRule>
    <cfRule type="containsText" dxfId="3516" priority="3546" operator="containsText" text="Deleted">
      <formula>NOT(ISERROR(SEARCH("Deleted",E4)))</formula>
    </cfRule>
    <cfRule type="containsText" dxfId="3515" priority="3547" operator="containsText" text="In Danger of Falling Behind Target">
      <formula>NOT(ISERROR(SEARCH("In Danger of Falling Behind Target",E4)))</formula>
    </cfRule>
    <cfRule type="containsText" dxfId="3514" priority="3548" operator="containsText" text="Not yet due">
      <formula>NOT(ISERROR(SEARCH("Not yet due",E4)))</formula>
    </cfRule>
    <cfRule type="containsText" dxfId="3513" priority="3549" operator="containsText" text="Completed Behind Schedule">
      <formula>NOT(ISERROR(SEARCH("Completed Behind Schedule",E4)))</formula>
    </cfRule>
    <cfRule type="containsText" dxfId="3512" priority="3550" operator="containsText" text="Off Target">
      <formula>NOT(ISERROR(SEARCH("Off Target",E4)))</formula>
    </cfRule>
    <cfRule type="containsText" dxfId="3511" priority="3551" operator="containsText" text="In Danger of Falling Behind Target">
      <formula>NOT(ISERROR(SEARCH("In Danger of Falling Behind Target",E4)))</formula>
    </cfRule>
    <cfRule type="containsText" dxfId="3510" priority="3552" operator="containsText" text="On Track to be Achieved">
      <formula>NOT(ISERROR(SEARCH("On Track to be Achieved",E4)))</formula>
    </cfRule>
    <cfRule type="containsText" dxfId="3509" priority="3553" operator="containsText" text="Fully Achieved">
      <formula>NOT(ISERROR(SEARCH("Fully Achieved",E4)))</formula>
    </cfRule>
    <cfRule type="containsText" dxfId="3508" priority="3554" operator="containsText" text="Update not Provided">
      <formula>NOT(ISERROR(SEARCH("Update not Provided",E4)))</formula>
    </cfRule>
    <cfRule type="containsText" dxfId="3507" priority="3555" operator="containsText" text="Not yet due">
      <formula>NOT(ISERROR(SEARCH("Not yet due",E4)))</formula>
    </cfRule>
    <cfRule type="containsText" dxfId="3506" priority="3556" operator="containsText" text="Completed Behind Schedule">
      <formula>NOT(ISERROR(SEARCH("Completed Behind Schedule",E4)))</formula>
    </cfRule>
    <cfRule type="containsText" dxfId="3505" priority="3557" operator="containsText" text="Off Target">
      <formula>NOT(ISERROR(SEARCH("Off Target",E4)))</formula>
    </cfRule>
    <cfRule type="containsText" dxfId="3504" priority="3558" operator="containsText" text="In Danger of Falling Behind Target">
      <formula>NOT(ISERROR(SEARCH("In Danger of Falling Behind Target",E4)))</formula>
    </cfRule>
    <cfRule type="containsText" dxfId="3503" priority="3559" operator="containsText" text="On Track to be Achieved">
      <formula>NOT(ISERROR(SEARCH("On Track to be Achieved",E4)))</formula>
    </cfRule>
    <cfRule type="containsText" dxfId="3502" priority="3560" operator="containsText" text="Fully Achieved">
      <formula>NOT(ISERROR(SEARCH("Fully Achieved",E4)))</formula>
    </cfRule>
    <cfRule type="containsText" dxfId="3501" priority="3561" operator="containsText" text="Fully Achieved">
      <formula>NOT(ISERROR(SEARCH("Fully Achieved",E4)))</formula>
    </cfRule>
    <cfRule type="containsText" dxfId="3500" priority="3562" operator="containsText" text="Fully Achieved">
      <formula>NOT(ISERROR(SEARCH("Fully Achieved",E4)))</formula>
    </cfRule>
    <cfRule type="containsText" dxfId="3499" priority="3563" operator="containsText" text="Deferred">
      <formula>NOT(ISERROR(SEARCH("Deferred",E4)))</formula>
    </cfRule>
    <cfRule type="containsText" dxfId="3498" priority="3564" operator="containsText" text="Deleted">
      <formula>NOT(ISERROR(SEARCH("Deleted",E4)))</formula>
    </cfRule>
    <cfRule type="containsText" dxfId="3497" priority="3565" operator="containsText" text="In Danger of Falling Behind Target">
      <formula>NOT(ISERROR(SEARCH("In Danger of Falling Behind Target",E4)))</formula>
    </cfRule>
    <cfRule type="containsText" dxfId="3496" priority="3566" operator="containsText" text="Not yet due">
      <formula>NOT(ISERROR(SEARCH("Not yet due",E4)))</formula>
    </cfRule>
    <cfRule type="containsText" dxfId="3495" priority="3567" operator="containsText" text="Update not Provided">
      <formula>NOT(ISERROR(SEARCH("Update not Provided",E4)))</formula>
    </cfRule>
  </conditionalFormatting>
  <conditionalFormatting sqref="E9:E23">
    <cfRule type="containsText" dxfId="3494" priority="3496" operator="containsText" text="On track to be achieved">
      <formula>NOT(ISERROR(SEARCH("On track to be achieved",E9)))</formula>
    </cfRule>
    <cfRule type="containsText" dxfId="3493" priority="3497" operator="containsText" text="Deferred">
      <formula>NOT(ISERROR(SEARCH("Deferred",E9)))</formula>
    </cfRule>
    <cfRule type="containsText" dxfId="3492" priority="3498" operator="containsText" text="Deleted">
      <formula>NOT(ISERROR(SEARCH("Deleted",E9)))</formula>
    </cfRule>
    <cfRule type="containsText" dxfId="3491" priority="3499" operator="containsText" text="In Danger of Falling Behind Target">
      <formula>NOT(ISERROR(SEARCH("In Danger of Falling Behind Target",E9)))</formula>
    </cfRule>
    <cfRule type="containsText" dxfId="3490" priority="3500" operator="containsText" text="Not yet due">
      <formula>NOT(ISERROR(SEARCH("Not yet due",E9)))</formula>
    </cfRule>
    <cfRule type="containsText" dxfId="3489" priority="3501" operator="containsText" text="Update not Provided">
      <formula>NOT(ISERROR(SEARCH("Update not Provided",E9)))</formula>
    </cfRule>
    <cfRule type="containsText" dxfId="3488" priority="3502" operator="containsText" text="Not yet due">
      <formula>NOT(ISERROR(SEARCH("Not yet due",E9)))</formula>
    </cfRule>
    <cfRule type="containsText" dxfId="3487" priority="3503" operator="containsText" text="Completed Behind Schedule">
      <formula>NOT(ISERROR(SEARCH("Completed Behind Schedule",E9)))</formula>
    </cfRule>
    <cfRule type="containsText" dxfId="3486" priority="3504" operator="containsText" text="Off Target">
      <formula>NOT(ISERROR(SEARCH("Off Target",E9)))</formula>
    </cfRule>
    <cfRule type="containsText" dxfId="3485" priority="3505" operator="containsText" text="On Track to be Achieved">
      <formula>NOT(ISERROR(SEARCH("On Track to be Achieved",E9)))</formula>
    </cfRule>
    <cfRule type="containsText" dxfId="3484" priority="3506" operator="containsText" text="Fully Achieved">
      <formula>NOT(ISERROR(SEARCH("Fully Achieved",E9)))</formula>
    </cfRule>
    <cfRule type="containsText" dxfId="3483" priority="3507" operator="containsText" text="Not yet due">
      <formula>NOT(ISERROR(SEARCH("Not yet due",E9)))</formula>
    </cfRule>
    <cfRule type="containsText" dxfId="3482" priority="3508" operator="containsText" text="Not Yet Due">
      <formula>NOT(ISERROR(SEARCH("Not Yet Due",E9)))</formula>
    </cfRule>
    <cfRule type="containsText" dxfId="3481" priority="3509" operator="containsText" text="Deferred">
      <formula>NOT(ISERROR(SEARCH("Deferred",E9)))</formula>
    </cfRule>
    <cfRule type="containsText" dxfId="3480" priority="3510" operator="containsText" text="Deleted">
      <formula>NOT(ISERROR(SEARCH("Deleted",E9)))</formula>
    </cfRule>
    <cfRule type="containsText" dxfId="3479" priority="3511" operator="containsText" text="In Danger of Falling Behind Target">
      <formula>NOT(ISERROR(SEARCH("In Danger of Falling Behind Target",E9)))</formula>
    </cfRule>
    <cfRule type="containsText" dxfId="3478" priority="3512" operator="containsText" text="Not yet due">
      <formula>NOT(ISERROR(SEARCH("Not yet due",E9)))</formula>
    </cfRule>
    <cfRule type="containsText" dxfId="3477" priority="3513" operator="containsText" text="Completed Behind Schedule">
      <formula>NOT(ISERROR(SEARCH("Completed Behind Schedule",E9)))</formula>
    </cfRule>
    <cfRule type="containsText" dxfId="3476" priority="3514" operator="containsText" text="Off Target">
      <formula>NOT(ISERROR(SEARCH("Off Target",E9)))</formula>
    </cfRule>
    <cfRule type="containsText" dxfId="3475" priority="3515" operator="containsText" text="In Danger of Falling Behind Target">
      <formula>NOT(ISERROR(SEARCH("In Danger of Falling Behind Target",E9)))</formula>
    </cfRule>
    <cfRule type="containsText" dxfId="3474" priority="3516" operator="containsText" text="On Track to be Achieved">
      <formula>NOT(ISERROR(SEARCH("On Track to be Achieved",E9)))</formula>
    </cfRule>
    <cfRule type="containsText" dxfId="3473" priority="3517" operator="containsText" text="Fully Achieved">
      <formula>NOT(ISERROR(SEARCH("Fully Achieved",E9)))</formula>
    </cfRule>
    <cfRule type="containsText" dxfId="3472" priority="3518" operator="containsText" text="Update not Provided">
      <formula>NOT(ISERROR(SEARCH("Update not Provided",E9)))</formula>
    </cfRule>
    <cfRule type="containsText" dxfId="3471" priority="3519" operator="containsText" text="Not yet due">
      <formula>NOT(ISERROR(SEARCH("Not yet due",E9)))</formula>
    </cfRule>
    <cfRule type="containsText" dxfId="3470" priority="3520" operator="containsText" text="Completed Behind Schedule">
      <formula>NOT(ISERROR(SEARCH("Completed Behind Schedule",E9)))</formula>
    </cfRule>
    <cfRule type="containsText" dxfId="3469" priority="3521" operator="containsText" text="Off Target">
      <formula>NOT(ISERROR(SEARCH("Off Target",E9)))</formula>
    </cfRule>
    <cfRule type="containsText" dxfId="3468" priority="3522" operator="containsText" text="In Danger of Falling Behind Target">
      <formula>NOT(ISERROR(SEARCH("In Danger of Falling Behind Target",E9)))</formula>
    </cfRule>
    <cfRule type="containsText" dxfId="3467" priority="3523" operator="containsText" text="On Track to be Achieved">
      <formula>NOT(ISERROR(SEARCH("On Track to be Achieved",E9)))</formula>
    </cfRule>
    <cfRule type="containsText" dxfId="3466" priority="3524" operator="containsText" text="Fully Achieved">
      <formula>NOT(ISERROR(SEARCH("Fully Achieved",E9)))</formula>
    </cfRule>
    <cfRule type="containsText" dxfId="3465" priority="3525" operator="containsText" text="Fully Achieved">
      <formula>NOT(ISERROR(SEARCH("Fully Achieved",E9)))</formula>
    </cfRule>
    <cfRule type="containsText" dxfId="3464" priority="3526" operator="containsText" text="Fully Achieved">
      <formula>NOT(ISERROR(SEARCH("Fully Achieved",E9)))</formula>
    </cfRule>
    <cfRule type="containsText" dxfId="3463" priority="3527" operator="containsText" text="Deferred">
      <formula>NOT(ISERROR(SEARCH("Deferred",E9)))</formula>
    </cfRule>
    <cfRule type="containsText" dxfId="3462" priority="3528" operator="containsText" text="Deleted">
      <formula>NOT(ISERROR(SEARCH("Deleted",E9)))</formula>
    </cfRule>
    <cfRule type="containsText" dxfId="3461" priority="3529" operator="containsText" text="In Danger of Falling Behind Target">
      <formula>NOT(ISERROR(SEARCH("In Danger of Falling Behind Target",E9)))</formula>
    </cfRule>
    <cfRule type="containsText" dxfId="3460" priority="3530" operator="containsText" text="Not yet due">
      <formula>NOT(ISERROR(SEARCH("Not yet due",E9)))</formula>
    </cfRule>
    <cfRule type="containsText" dxfId="3459" priority="3531" operator="containsText" text="Update not Provided">
      <formula>NOT(ISERROR(SEARCH("Update not Provided",E9)))</formula>
    </cfRule>
  </conditionalFormatting>
  <conditionalFormatting sqref="E25:E28">
    <cfRule type="containsText" dxfId="3458" priority="3460" operator="containsText" text="On track to be achieved">
      <formula>NOT(ISERROR(SEARCH("On track to be achieved",E25)))</formula>
    </cfRule>
    <cfRule type="containsText" dxfId="3457" priority="3461" operator="containsText" text="Deferred">
      <formula>NOT(ISERROR(SEARCH("Deferred",E25)))</formula>
    </cfRule>
    <cfRule type="containsText" dxfId="3456" priority="3462" operator="containsText" text="Deleted">
      <formula>NOT(ISERROR(SEARCH("Deleted",E25)))</formula>
    </cfRule>
    <cfRule type="containsText" dxfId="3455" priority="3463" operator="containsText" text="In Danger of Falling Behind Target">
      <formula>NOT(ISERROR(SEARCH("In Danger of Falling Behind Target",E25)))</formula>
    </cfRule>
    <cfRule type="containsText" dxfId="3454" priority="3464" operator="containsText" text="Not yet due">
      <formula>NOT(ISERROR(SEARCH("Not yet due",E25)))</formula>
    </cfRule>
    <cfRule type="containsText" dxfId="3453" priority="3465" operator="containsText" text="Update not Provided">
      <formula>NOT(ISERROR(SEARCH("Update not Provided",E25)))</formula>
    </cfRule>
    <cfRule type="containsText" dxfId="3452" priority="3466" operator="containsText" text="Not yet due">
      <formula>NOT(ISERROR(SEARCH("Not yet due",E25)))</formula>
    </cfRule>
    <cfRule type="containsText" dxfId="3451" priority="3467" operator="containsText" text="Completed Behind Schedule">
      <formula>NOT(ISERROR(SEARCH("Completed Behind Schedule",E25)))</formula>
    </cfRule>
    <cfRule type="containsText" dxfId="3450" priority="3468" operator="containsText" text="Off Target">
      <formula>NOT(ISERROR(SEARCH("Off Target",E25)))</formula>
    </cfRule>
    <cfRule type="containsText" dxfId="3449" priority="3469" operator="containsText" text="On Track to be Achieved">
      <formula>NOT(ISERROR(SEARCH("On Track to be Achieved",E25)))</formula>
    </cfRule>
    <cfRule type="containsText" dxfId="3448" priority="3470" operator="containsText" text="Fully Achieved">
      <formula>NOT(ISERROR(SEARCH("Fully Achieved",E25)))</formula>
    </cfRule>
    <cfRule type="containsText" dxfId="3447" priority="3471" operator="containsText" text="Not yet due">
      <formula>NOT(ISERROR(SEARCH("Not yet due",E25)))</formula>
    </cfRule>
    <cfRule type="containsText" dxfId="3446" priority="3472" operator="containsText" text="Not Yet Due">
      <formula>NOT(ISERROR(SEARCH("Not Yet Due",E25)))</formula>
    </cfRule>
    <cfRule type="containsText" dxfId="3445" priority="3473" operator="containsText" text="Deferred">
      <formula>NOT(ISERROR(SEARCH("Deferred",E25)))</formula>
    </cfRule>
    <cfRule type="containsText" dxfId="3444" priority="3474" operator="containsText" text="Deleted">
      <formula>NOT(ISERROR(SEARCH("Deleted",E25)))</formula>
    </cfRule>
    <cfRule type="containsText" dxfId="3443" priority="3475" operator="containsText" text="In Danger of Falling Behind Target">
      <formula>NOT(ISERROR(SEARCH("In Danger of Falling Behind Target",E25)))</formula>
    </cfRule>
    <cfRule type="containsText" dxfId="3442" priority="3476" operator="containsText" text="Not yet due">
      <formula>NOT(ISERROR(SEARCH("Not yet due",E25)))</formula>
    </cfRule>
    <cfRule type="containsText" dxfId="3441" priority="3477" operator="containsText" text="Completed Behind Schedule">
      <formula>NOT(ISERROR(SEARCH("Completed Behind Schedule",E25)))</formula>
    </cfRule>
    <cfRule type="containsText" dxfId="3440" priority="3478" operator="containsText" text="Off Target">
      <formula>NOT(ISERROR(SEARCH("Off Target",E25)))</formula>
    </cfRule>
    <cfRule type="containsText" dxfId="3439" priority="3479" operator="containsText" text="In Danger of Falling Behind Target">
      <formula>NOT(ISERROR(SEARCH("In Danger of Falling Behind Target",E25)))</formula>
    </cfRule>
    <cfRule type="containsText" dxfId="3438" priority="3480" operator="containsText" text="On Track to be Achieved">
      <formula>NOT(ISERROR(SEARCH("On Track to be Achieved",E25)))</formula>
    </cfRule>
    <cfRule type="containsText" dxfId="3437" priority="3481" operator="containsText" text="Fully Achieved">
      <formula>NOT(ISERROR(SEARCH("Fully Achieved",E25)))</formula>
    </cfRule>
    <cfRule type="containsText" dxfId="3436" priority="3482" operator="containsText" text="Update not Provided">
      <formula>NOT(ISERROR(SEARCH("Update not Provided",E25)))</formula>
    </cfRule>
    <cfRule type="containsText" dxfId="3435" priority="3483" operator="containsText" text="Not yet due">
      <formula>NOT(ISERROR(SEARCH("Not yet due",E25)))</formula>
    </cfRule>
    <cfRule type="containsText" dxfId="3434" priority="3484" operator="containsText" text="Completed Behind Schedule">
      <formula>NOT(ISERROR(SEARCH("Completed Behind Schedule",E25)))</formula>
    </cfRule>
    <cfRule type="containsText" dxfId="3433" priority="3485" operator="containsText" text="Off Target">
      <formula>NOT(ISERROR(SEARCH("Off Target",E25)))</formula>
    </cfRule>
    <cfRule type="containsText" dxfId="3432" priority="3486" operator="containsText" text="In Danger of Falling Behind Target">
      <formula>NOT(ISERROR(SEARCH("In Danger of Falling Behind Target",E25)))</formula>
    </cfRule>
    <cfRule type="containsText" dxfId="3431" priority="3487" operator="containsText" text="On Track to be Achieved">
      <formula>NOT(ISERROR(SEARCH("On Track to be Achieved",E25)))</formula>
    </cfRule>
    <cfRule type="containsText" dxfId="3430" priority="3488" operator="containsText" text="Fully Achieved">
      <formula>NOT(ISERROR(SEARCH("Fully Achieved",E25)))</formula>
    </cfRule>
    <cfRule type="containsText" dxfId="3429" priority="3489" operator="containsText" text="Fully Achieved">
      <formula>NOT(ISERROR(SEARCH("Fully Achieved",E25)))</formula>
    </cfRule>
    <cfRule type="containsText" dxfId="3428" priority="3490" operator="containsText" text="Fully Achieved">
      <formula>NOT(ISERROR(SEARCH("Fully Achieved",E25)))</formula>
    </cfRule>
    <cfRule type="containsText" dxfId="3427" priority="3491" operator="containsText" text="Deferred">
      <formula>NOT(ISERROR(SEARCH("Deferred",E25)))</formula>
    </cfRule>
    <cfRule type="containsText" dxfId="3426" priority="3492" operator="containsText" text="Deleted">
      <formula>NOT(ISERROR(SEARCH("Deleted",E25)))</formula>
    </cfRule>
    <cfRule type="containsText" dxfId="3425" priority="3493" operator="containsText" text="In Danger of Falling Behind Target">
      <formula>NOT(ISERROR(SEARCH("In Danger of Falling Behind Target",E25)))</formula>
    </cfRule>
    <cfRule type="containsText" dxfId="3424" priority="3494" operator="containsText" text="Not yet due">
      <formula>NOT(ISERROR(SEARCH("Not yet due",E25)))</formula>
    </cfRule>
    <cfRule type="containsText" dxfId="3423" priority="3495" operator="containsText" text="Update not Provided">
      <formula>NOT(ISERROR(SEARCH("Update not Provided",E25)))</formula>
    </cfRule>
  </conditionalFormatting>
  <conditionalFormatting sqref="E32">
    <cfRule type="containsText" dxfId="3422" priority="3424" operator="containsText" text="On track to be achieved">
      <formula>NOT(ISERROR(SEARCH("On track to be achieved",E32)))</formula>
    </cfRule>
    <cfRule type="containsText" dxfId="3421" priority="3425" operator="containsText" text="Deferred">
      <formula>NOT(ISERROR(SEARCH("Deferred",E32)))</formula>
    </cfRule>
    <cfRule type="containsText" dxfId="3420" priority="3426" operator="containsText" text="Deleted">
      <formula>NOT(ISERROR(SEARCH("Deleted",E32)))</formula>
    </cfRule>
    <cfRule type="containsText" dxfId="3419" priority="3427" operator="containsText" text="In Danger of Falling Behind Target">
      <formula>NOT(ISERROR(SEARCH("In Danger of Falling Behind Target",E32)))</formula>
    </cfRule>
    <cfRule type="containsText" dxfId="3418" priority="3428" operator="containsText" text="Not yet due">
      <formula>NOT(ISERROR(SEARCH("Not yet due",E32)))</formula>
    </cfRule>
    <cfRule type="containsText" dxfId="3417" priority="3429" operator="containsText" text="Update not Provided">
      <formula>NOT(ISERROR(SEARCH("Update not Provided",E32)))</formula>
    </cfRule>
    <cfRule type="containsText" dxfId="3416" priority="3430" operator="containsText" text="Not yet due">
      <formula>NOT(ISERROR(SEARCH("Not yet due",E32)))</formula>
    </cfRule>
    <cfRule type="containsText" dxfId="3415" priority="3431" operator="containsText" text="Completed Behind Schedule">
      <formula>NOT(ISERROR(SEARCH("Completed Behind Schedule",E32)))</formula>
    </cfRule>
    <cfRule type="containsText" dxfId="3414" priority="3432" operator="containsText" text="Off Target">
      <formula>NOT(ISERROR(SEARCH("Off Target",E32)))</formula>
    </cfRule>
    <cfRule type="containsText" dxfId="3413" priority="3433" operator="containsText" text="On Track to be Achieved">
      <formula>NOT(ISERROR(SEARCH("On Track to be Achieved",E32)))</formula>
    </cfRule>
    <cfRule type="containsText" dxfId="3412" priority="3434" operator="containsText" text="Fully Achieved">
      <formula>NOT(ISERROR(SEARCH("Fully Achieved",E32)))</formula>
    </cfRule>
    <cfRule type="containsText" dxfId="3411" priority="3435" operator="containsText" text="Not yet due">
      <formula>NOT(ISERROR(SEARCH("Not yet due",E32)))</formula>
    </cfRule>
    <cfRule type="containsText" dxfId="3410" priority="3436" operator="containsText" text="Not Yet Due">
      <formula>NOT(ISERROR(SEARCH("Not Yet Due",E32)))</formula>
    </cfRule>
    <cfRule type="containsText" dxfId="3409" priority="3437" operator="containsText" text="Deferred">
      <formula>NOT(ISERROR(SEARCH("Deferred",E32)))</formula>
    </cfRule>
    <cfRule type="containsText" dxfId="3408" priority="3438" operator="containsText" text="Deleted">
      <formula>NOT(ISERROR(SEARCH("Deleted",E32)))</formula>
    </cfRule>
    <cfRule type="containsText" dxfId="3407" priority="3439" operator="containsText" text="In Danger of Falling Behind Target">
      <formula>NOT(ISERROR(SEARCH("In Danger of Falling Behind Target",E32)))</formula>
    </cfRule>
    <cfRule type="containsText" dxfId="3406" priority="3440" operator="containsText" text="Not yet due">
      <formula>NOT(ISERROR(SEARCH("Not yet due",E32)))</formula>
    </cfRule>
    <cfRule type="containsText" dxfId="3405" priority="3441" operator="containsText" text="Completed Behind Schedule">
      <formula>NOT(ISERROR(SEARCH("Completed Behind Schedule",E32)))</formula>
    </cfRule>
    <cfRule type="containsText" dxfId="3404" priority="3442" operator="containsText" text="Off Target">
      <formula>NOT(ISERROR(SEARCH("Off Target",E32)))</formula>
    </cfRule>
    <cfRule type="containsText" dxfId="3403" priority="3443" operator="containsText" text="In Danger of Falling Behind Target">
      <formula>NOT(ISERROR(SEARCH("In Danger of Falling Behind Target",E32)))</formula>
    </cfRule>
    <cfRule type="containsText" dxfId="3402" priority="3444" operator="containsText" text="On Track to be Achieved">
      <formula>NOT(ISERROR(SEARCH("On Track to be Achieved",E32)))</formula>
    </cfRule>
    <cfRule type="containsText" dxfId="3401" priority="3445" operator="containsText" text="Fully Achieved">
      <formula>NOT(ISERROR(SEARCH("Fully Achieved",E32)))</formula>
    </cfRule>
    <cfRule type="containsText" dxfId="3400" priority="3446" operator="containsText" text="Update not Provided">
      <formula>NOT(ISERROR(SEARCH("Update not Provided",E32)))</formula>
    </cfRule>
    <cfRule type="containsText" dxfId="3399" priority="3447" operator="containsText" text="Not yet due">
      <formula>NOT(ISERROR(SEARCH("Not yet due",E32)))</formula>
    </cfRule>
    <cfRule type="containsText" dxfId="3398" priority="3448" operator="containsText" text="Completed Behind Schedule">
      <formula>NOT(ISERROR(SEARCH("Completed Behind Schedule",E32)))</formula>
    </cfRule>
    <cfRule type="containsText" dxfId="3397" priority="3449" operator="containsText" text="Off Target">
      <formula>NOT(ISERROR(SEARCH("Off Target",E32)))</formula>
    </cfRule>
    <cfRule type="containsText" dxfId="3396" priority="3450" operator="containsText" text="In Danger of Falling Behind Target">
      <formula>NOT(ISERROR(SEARCH("In Danger of Falling Behind Target",E32)))</formula>
    </cfRule>
    <cfRule type="containsText" dxfId="3395" priority="3451" operator="containsText" text="On Track to be Achieved">
      <formula>NOT(ISERROR(SEARCH("On Track to be Achieved",E32)))</formula>
    </cfRule>
    <cfRule type="containsText" dxfId="3394" priority="3452" operator="containsText" text="Fully Achieved">
      <formula>NOT(ISERROR(SEARCH("Fully Achieved",E32)))</formula>
    </cfRule>
    <cfRule type="containsText" dxfId="3393" priority="3453" operator="containsText" text="Fully Achieved">
      <formula>NOT(ISERROR(SEARCH("Fully Achieved",E32)))</formula>
    </cfRule>
    <cfRule type="containsText" dxfId="3392" priority="3454" operator="containsText" text="Fully Achieved">
      <formula>NOT(ISERROR(SEARCH("Fully Achieved",E32)))</formula>
    </cfRule>
    <cfRule type="containsText" dxfId="3391" priority="3455" operator="containsText" text="Deferred">
      <formula>NOT(ISERROR(SEARCH("Deferred",E32)))</formula>
    </cfRule>
    <cfRule type="containsText" dxfId="3390" priority="3456" operator="containsText" text="Deleted">
      <formula>NOT(ISERROR(SEARCH("Deleted",E32)))</formula>
    </cfRule>
    <cfRule type="containsText" dxfId="3389" priority="3457" operator="containsText" text="In Danger of Falling Behind Target">
      <formula>NOT(ISERROR(SEARCH("In Danger of Falling Behind Target",E32)))</formula>
    </cfRule>
    <cfRule type="containsText" dxfId="3388" priority="3458" operator="containsText" text="Not yet due">
      <formula>NOT(ISERROR(SEARCH("Not yet due",E32)))</formula>
    </cfRule>
    <cfRule type="containsText" dxfId="3387" priority="3459" operator="containsText" text="Update not Provided">
      <formula>NOT(ISERROR(SEARCH("Update not Provided",E32)))</formula>
    </cfRule>
  </conditionalFormatting>
  <conditionalFormatting sqref="E35">
    <cfRule type="containsText" dxfId="3386" priority="3388" operator="containsText" text="On track to be achieved">
      <formula>NOT(ISERROR(SEARCH("On track to be achieved",E35)))</formula>
    </cfRule>
    <cfRule type="containsText" dxfId="3385" priority="3389" operator="containsText" text="Deferred">
      <formula>NOT(ISERROR(SEARCH("Deferred",E35)))</formula>
    </cfRule>
    <cfRule type="containsText" dxfId="3384" priority="3390" operator="containsText" text="Deleted">
      <formula>NOT(ISERROR(SEARCH("Deleted",E35)))</formula>
    </cfRule>
    <cfRule type="containsText" dxfId="3383" priority="3391" operator="containsText" text="In Danger of Falling Behind Target">
      <formula>NOT(ISERROR(SEARCH("In Danger of Falling Behind Target",E35)))</formula>
    </cfRule>
    <cfRule type="containsText" dxfId="3382" priority="3392" operator="containsText" text="Not yet due">
      <formula>NOT(ISERROR(SEARCH("Not yet due",E35)))</formula>
    </cfRule>
    <cfRule type="containsText" dxfId="3381" priority="3393" operator="containsText" text="Update not Provided">
      <formula>NOT(ISERROR(SEARCH("Update not Provided",E35)))</formula>
    </cfRule>
    <cfRule type="containsText" dxfId="3380" priority="3394" operator="containsText" text="Not yet due">
      <formula>NOT(ISERROR(SEARCH("Not yet due",E35)))</formula>
    </cfRule>
    <cfRule type="containsText" dxfId="3379" priority="3395" operator="containsText" text="Completed Behind Schedule">
      <formula>NOT(ISERROR(SEARCH("Completed Behind Schedule",E35)))</formula>
    </cfRule>
    <cfRule type="containsText" dxfId="3378" priority="3396" operator="containsText" text="Off Target">
      <formula>NOT(ISERROR(SEARCH("Off Target",E35)))</formula>
    </cfRule>
    <cfRule type="containsText" dxfId="3377" priority="3397" operator="containsText" text="On Track to be Achieved">
      <formula>NOT(ISERROR(SEARCH("On Track to be Achieved",E35)))</formula>
    </cfRule>
    <cfRule type="containsText" dxfId="3376" priority="3398" operator="containsText" text="Fully Achieved">
      <formula>NOT(ISERROR(SEARCH("Fully Achieved",E35)))</formula>
    </cfRule>
    <cfRule type="containsText" dxfId="3375" priority="3399" operator="containsText" text="Not yet due">
      <formula>NOT(ISERROR(SEARCH("Not yet due",E35)))</formula>
    </cfRule>
    <cfRule type="containsText" dxfId="3374" priority="3400" operator="containsText" text="Not Yet Due">
      <formula>NOT(ISERROR(SEARCH("Not Yet Due",E35)))</formula>
    </cfRule>
    <cfRule type="containsText" dxfId="3373" priority="3401" operator="containsText" text="Deferred">
      <formula>NOT(ISERROR(SEARCH("Deferred",E35)))</formula>
    </cfRule>
    <cfRule type="containsText" dxfId="3372" priority="3402" operator="containsText" text="Deleted">
      <formula>NOT(ISERROR(SEARCH("Deleted",E35)))</formula>
    </cfRule>
    <cfRule type="containsText" dxfId="3371" priority="3403" operator="containsText" text="In Danger of Falling Behind Target">
      <formula>NOT(ISERROR(SEARCH("In Danger of Falling Behind Target",E35)))</formula>
    </cfRule>
    <cfRule type="containsText" dxfId="3370" priority="3404" operator="containsText" text="Not yet due">
      <formula>NOT(ISERROR(SEARCH("Not yet due",E35)))</formula>
    </cfRule>
    <cfRule type="containsText" dxfId="3369" priority="3405" operator="containsText" text="Completed Behind Schedule">
      <formula>NOT(ISERROR(SEARCH("Completed Behind Schedule",E35)))</formula>
    </cfRule>
    <cfRule type="containsText" dxfId="3368" priority="3406" operator="containsText" text="Off Target">
      <formula>NOT(ISERROR(SEARCH("Off Target",E35)))</formula>
    </cfRule>
    <cfRule type="containsText" dxfId="3367" priority="3407" operator="containsText" text="In Danger of Falling Behind Target">
      <formula>NOT(ISERROR(SEARCH("In Danger of Falling Behind Target",E35)))</formula>
    </cfRule>
    <cfRule type="containsText" dxfId="3366" priority="3408" operator="containsText" text="On Track to be Achieved">
      <formula>NOT(ISERROR(SEARCH("On Track to be Achieved",E35)))</formula>
    </cfRule>
    <cfRule type="containsText" dxfId="3365" priority="3409" operator="containsText" text="Fully Achieved">
      <formula>NOT(ISERROR(SEARCH("Fully Achieved",E35)))</formula>
    </cfRule>
    <cfRule type="containsText" dxfId="3364" priority="3410" operator="containsText" text="Update not Provided">
      <formula>NOT(ISERROR(SEARCH("Update not Provided",E35)))</formula>
    </cfRule>
    <cfRule type="containsText" dxfId="3363" priority="3411" operator="containsText" text="Not yet due">
      <formula>NOT(ISERROR(SEARCH("Not yet due",E35)))</formula>
    </cfRule>
    <cfRule type="containsText" dxfId="3362" priority="3412" operator="containsText" text="Completed Behind Schedule">
      <formula>NOT(ISERROR(SEARCH("Completed Behind Schedule",E35)))</formula>
    </cfRule>
    <cfRule type="containsText" dxfId="3361" priority="3413" operator="containsText" text="Off Target">
      <formula>NOT(ISERROR(SEARCH("Off Target",E35)))</formula>
    </cfRule>
    <cfRule type="containsText" dxfId="3360" priority="3414" operator="containsText" text="In Danger of Falling Behind Target">
      <formula>NOT(ISERROR(SEARCH("In Danger of Falling Behind Target",E35)))</formula>
    </cfRule>
    <cfRule type="containsText" dxfId="3359" priority="3415" operator="containsText" text="On Track to be Achieved">
      <formula>NOT(ISERROR(SEARCH("On Track to be Achieved",E35)))</formula>
    </cfRule>
    <cfRule type="containsText" dxfId="3358" priority="3416" operator="containsText" text="Fully Achieved">
      <formula>NOT(ISERROR(SEARCH("Fully Achieved",E35)))</formula>
    </cfRule>
    <cfRule type="containsText" dxfId="3357" priority="3417" operator="containsText" text="Fully Achieved">
      <formula>NOT(ISERROR(SEARCH("Fully Achieved",E35)))</formula>
    </cfRule>
    <cfRule type="containsText" dxfId="3356" priority="3418" operator="containsText" text="Fully Achieved">
      <formula>NOT(ISERROR(SEARCH("Fully Achieved",E35)))</formula>
    </cfRule>
    <cfRule type="containsText" dxfId="3355" priority="3419" operator="containsText" text="Deferred">
      <formula>NOT(ISERROR(SEARCH("Deferred",E35)))</formula>
    </cfRule>
    <cfRule type="containsText" dxfId="3354" priority="3420" operator="containsText" text="Deleted">
      <formula>NOT(ISERROR(SEARCH("Deleted",E35)))</formula>
    </cfRule>
    <cfRule type="containsText" dxfId="3353" priority="3421" operator="containsText" text="In Danger of Falling Behind Target">
      <formula>NOT(ISERROR(SEARCH("In Danger of Falling Behind Target",E35)))</formula>
    </cfRule>
    <cfRule type="containsText" dxfId="3352" priority="3422" operator="containsText" text="Not yet due">
      <formula>NOT(ISERROR(SEARCH("Not yet due",E35)))</formula>
    </cfRule>
    <cfRule type="containsText" dxfId="3351" priority="3423" operator="containsText" text="Update not Provided">
      <formula>NOT(ISERROR(SEARCH("Update not Provided",E35)))</formula>
    </cfRule>
  </conditionalFormatting>
  <conditionalFormatting sqref="E38">
    <cfRule type="containsText" dxfId="3350" priority="3352" operator="containsText" text="On track to be achieved">
      <formula>NOT(ISERROR(SEARCH("On track to be achieved",E38)))</formula>
    </cfRule>
    <cfRule type="containsText" dxfId="3349" priority="3353" operator="containsText" text="Deferred">
      <formula>NOT(ISERROR(SEARCH("Deferred",E38)))</formula>
    </cfRule>
    <cfRule type="containsText" dxfId="3348" priority="3354" operator="containsText" text="Deleted">
      <formula>NOT(ISERROR(SEARCH("Deleted",E38)))</formula>
    </cfRule>
    <cfRule type="containsText" dxfId="3347" priority="3355" operator="containsText" text="In Danger of Falling Behind Target">
      <formula>NOT(ISERROR(SEARCH("In Danger of Falling Behind Target",E38)))</formula>
    </cfRule>
    <cfRule type="containsText" dxfId="3346" priority="3356" operator="containsText" text="Not yet due">
      <formula>NOT(ISERROR(SEARCH("Not yet due",E38)))</formula>
    </cfRule>
    <cfRule type="containsText" dxfId="3345" priority="3357" operator="containsText" text="Update not Provided">
      <formula>NOT(ISERROR(SEARCH("Update not Provided",E38)))</formula>
    </cfRule>
    <cfRule type="containsText" dxfId="3344" priority="3358" operator="containsText" text="Not yet due">
      <formula>NOT(ISERROR(SEARCH("Not yet due",E38)))</formula>
    </cfRule>
    <cfRule type="containsText" dxfId="3343" priority="3359" operator="containsText" text="Completed Behind Schedule">
      <formula>NOT(ISERROR(SEARCH("Completed Behind Schedule",E38)))</formula>
    </cfRule>
    <cfRule type="containsText" dxfId="3342" priority="3360" operator="containsText" text="Off Target">
      <formula>NOT(ISERROR(SEARCH("Off Target",E38)))</formula>
    </cfRule>
    <cfRule type="containsText" dxfId="3341" priority="3361" operator="containsText" text="On Track to be Achieved">
      <formula>NOT(ISERROR(SEARCH("On Track to be Achieved",E38)))</formula>
    </cfRule>
    <cfRule type="containsText" dxfId="3340" priority="3362" operator="containsText" text="Fully Achieved">
      <formula>NOT(ISERROR(SEARCH("Fully Achieved",E38)))</formula>
    </cfRule>
    <cfRule type="containsText" dxfId="3339" priority="3363" operator="containsText" text="Not yet due">
      <formula>NOT(ISERROR(SEARCH("Not yet due",E38)))</formula>
    </cfRule>
    <cfRule type="containsText" dxfId="3338" priority="3364" operator="containsText" text="Not Yet Due">
      <formula>NOT(ISERROR(SEARCH("Not Yet Due",E38)))</formula>
    </cfRule>
    <cfRule type="containsText" dxfId="3337" priority="3365" operator="containsText" text="Deferred">
      <formula>NOT(ISERROR(SEARCH("Deferred",E38)))</formula>
    </cfRule>
    <cfRule type="containsText" dxfId="3336" priority="3366" operator="containsText" text="Deleted">
      <formula>NOT(ISERROR(SEARCH("Deleted",E38)))</formula>
    </cfRule>
    <cfRule type="containsText" dxfId="3335" priority="3367" operator="containsText" text="In Danger of Falling Behind Target">
      <formula>NOT(ISERROR(SEARCH("In Danger of Falling Behind Target",E38)))</formula>
    </cfRule>
    <cfRule type="containsText" dxfId="3334" priority="3368" operator="containsText" text="Not yet due">
      <formula>NOT(ISERROR(SEARCH("Not yet due",E38)))</formula>
    </cfRule>
    <cfRule type="containsText" dxfId="3333" priority="3369" operator="containsText" text="Completed Behind Schedule">
      <formula>NOT(ISERROR(SEARCH("Completed Behind Schedule",E38)))</formula>
    </cfRule>
    <cfRule type="containsText" dxfId="3332" priority="3370" operator="containsText" text="Off Target">
      <formula>NOT(ISERROR(SEARCH("Off Target",E38)))</formula>
    </cfRule>
    <cfRule type="containsText" dxfId="3331" priority="3371" operator="containsText" text="In Danger of Falling Behind Target">
      <formula>NOT(ISERROR(SEARCH("In Danger of Falling Behind Target",E38)))</formula>
    </cfRule>
    <cfRule type="containsText" dxfId="3330" priority="3372" operator="containsText" text="On Track to be Achieved">
      <formula>NOT(ISERROR(SEARCH("On Track to be Achieved",E38)))</formula>
    </cfRule>
    <cfRule type="containsText" dxfId="3329" priority="3373" operator="containsText" text="Fully Achieved">
      <formula>NOT(ISERROR(SEARCH("Fully Achieved",E38)))</formula>
    </cfRule>
    <cfRule type="containsText" dxfId="3328" priority="3374" operator="containsText" text="Update not Provided">
      <formula>NOT(ISERROR(SEARCH("Update not Provided",E38)))</formula>
    </cfRule>
    <cfRule type="containsText" dxfId="3327" priority="3375" operator="containsText" text="Not yet due">
      <formula>NOT(ISERROR(SEARCH("Not yet due",E38)))</formula>
    </cfRule>
    <cfRule type="containsText" dxfId="3326" priority="3376" operator="containsText" text="Completed Behind Schedule">
      <formula>NOT(ISERROR(SEARCH("Completed Behind Schedule",E38)))</formula>
    </cfRule>
    <cfRule type="containsText" dxfId="3325" priority="3377" operator="containsText" text="Off Target">
      <formula>NOT(ISERROR(SEARCH("Off Target",E38)))</formula>
    </cfRule>
    <cfRule type="containsText" dxfId="3324" priority="3378" operator="containsText" text="In Danger of Falling Behind Target">
      <formula>NOT(ISERROR(SEARCH("In Danger of Falling Behind Target",E38)))</formula>
    </cfRule>
    <cfRule type="containsText" dxfId="3323" priority="3379" operator="containsText" text="On Track to be Achieved">
      <formula>NOT(ISERROR(SEARCH("On Track to be Achieved",E38)))</formula>
    </cfRule>
    <cfRule type="containsText" dxfId="3322" priority="3380" operator="containsText" text="Fully Achieved">
      <formula>NOT(ISERROR(SEARCH("Fully Achieved",E38)))</formula>
    </cfRule>
    <cfRule type="containsText" dxfId="3321" priority="3381" operator="containsText" text="Fully Achieved">
      <formula>NOT(ISERROR(SEARCH("Fully Achieved",E38)))</formula>
    </cfRule>
    <cfRule type="containsText" dxfId="3320" priority="3382" operator="containsText" text="Fully Achieved">
      <formula>NOT(ISERROR(SEARCH("Fully Achieved",E38)))</formula>
    </cfRule>
    <cfRule type="containsText" dxfId="3319" priority="3383" operator="containsText" text="Deferred">
      <formula>NOT(ISERROR(SEARCH("Deferred",E38)))</formula>
    </cfRule>
    <cfRule type="containsText" dxfId="3318" priority="3384" operator="containsText" text="Deleted">
      <formula>NOT(ISERROR(SEARCH("Deleted",E38)))</formula>
    </cfRule>
    <cfRule type="containsText" dxfId="3317" priority="3385" operator="containsText" text="In Danger of Falling Behind Target">
      <formula>NOT(ISERROR(SEARCH("In Danger of Falling Behind Target",E38)))</formula>
    </cfRule>
    <cfRule type="containsText" dxfId="3316" priority="3386" operator="containsText" text="Not yet due">
      <formula>NOT(ISERROR(SEARCH("Not yet due",E38)))</formula>
    </cfRule>
    <cfRule type="containsText" dxfId="3315" priority="3387" operator="containsText" text="Update not Provided">
      <formula>NOT(ISERROR(SEARCH("Update not Provided",E38)))</formula>
    </cfRule>
  </conditionalFormatting>
  <conditionalFormatting sqref="E41">
    <cfRule type="containsText" dxfId="3314" priority="3316" operator="containsText" text="On track to be achieved">
      <formula>NOT(ISERROR(SEARCH("On track to be achieved",E41)))</formula>
    </cfRule>
    <cfRule type="containsText" dxfId="3313" priority="3317" operator="containsText" text="Deferred">
      <formula>NOT(ISERROR(SEARCH("Deferred",E41)))</formula>
    </cfRule>
    <cfRule type="containsText" dxfId="3312" priority="3318" operator="containsText" text="Deleted">
      <formula>NOT(ISERROR(SEARCH("Deleted",E41)))</formula>
    </cfRule>
    <cfRule type="containsText" dxfId="3311" priority="3319" operator="containsText" text="In Danger of Falling Behind Target">
      <formula>NOT(ISERROR(SEARCH("In Danger of Falling Behind Target",E41)))</formula>
    </cfRule>
    <cfRule type="containsText" dxfId="3310" priority="3320" operator="containsText" text="Not yet due">
      <formula>NOT(ISERROR(SEARCH("Not yet due",E41)))</formula>
    </cfRule>
    <cfRule type="containsText" dxfId="3309" priority="3321" operator="containsText" text="Update not Provided">
      <formula>NOT(ISERROR(SEARCH("Update not Provided",E41)))</formula>
    </cfRule>
    <cfRule type="containsText" dxfId="3308" priority="3322" operator="containsText" text="Not yet due">
      <formula>NOT(ISERROR(SEARCH("Not yet due",E41)))</formula>
    </cfRule>
    <cfRule type="containsText" dxfId="3307" priority="3323" operator="containsText" text="Completed Behind Schedule">
      <formula>NOT(ISERROR(SEARCH("Completed Behind Schedule",E41)))</formula>
    </cfRule>
    <cfRule type="containsText" dxfId="3306" priority="3324" operator="containsText" text="Off Target">
      <formula>NOT(ISERROR(SEARCH("Off Target",E41)))</formula>
    </cfRule>
    <cfRule type="containsText" dxfId="3305" priority="3325" operator="containsText" text="On Track to be Achieved">
      <formula>NOT(ISERROR(SEARCH("On Track to be Achieved",E41)))</formula>
    </cfRule>
    <cfRule type="containsText" dxfId="3304" priority="3326" operator="containsText" text="Fully Achieved">
      <formula>NOT(ISERROR(SEARCH("Fully Achieved",E41)))</formula>
    </cfRule>
    <cfRule type="containsText" dxfId="3303" priority="3327" operator="containsText" text="Not yet due">
      <formula>NOT(ISERROR(SEARCH("Not yet due",E41)))</formula>
    </cfRule>
    <cfRule type="containsText" dxfId="3302" priority="3328" operator="containsText" text="Not Yet Due">
      <formula>NOT(ISERROR(SEARCH("Not Yet Due",E41)))</formula>
    </cfRule>
    <cfRule type="containsText" dxfId="3301" priority="3329" operator="containsText" text="Deferred">
      <formula>NOT(ISERROR(SEARCH("Deferred",E41)))</formula>
    </cfRule>
    <cfRule type="containsText" dxfId="3300" priority="3330" operator="containsText" text="Deleted">
      <formula>NOT(ISERROR(SEARCH("Deleted",E41)))</formula>
    </cfRule>
    <cfRule type="containsText" dxfId="3299" priority="3331" operator="containsText" text="In Danger of Falling Behind Target">
      <formula>NOT(ISERROR(SEARCH("In Danger of Falling Behind Target",E41)))</formula>
    </cfRule>
    <cfRule type="containsText" dxfId="3298" priority="3332" operator="containsText" text="Not yet due">
      <formula>NOT(ISERROR(SEARCH("Not yet due",E41)))</formula>
    </cfRule>
    <cfRule type="containsText" dxfId="3297" priority="3333" operator="containsText" text="Completed Behind Schedule">
      <formula>NOT(ISERROR(SEARCH("Completed Behind Schedule",E41)))</formula>
    </cfRule>
    <cfRule type="containsText" dxfId="3296" priority="3334" operator="containsText" text="Off Target">
      <formula>NOT(ISERROR(SEARCH("Off Target",E41)))</formula>
    </cfRule>
    <cfRule type="containsText" dxfId="3295" priority="3335" operator="containsText" text="In Danger of Falling Behind Target">
      <formula>NOT(ISERROR(SEARCH("In Danger of Falling Behind Target",E41)))</formula>
    </cfRule>
    <cfRule type="containsText" dxfId="3294" priority="3336" operator="containsText" text="On Track to be Achieved">
      <formula>NOT(ISERROR(SEARCH("On Track to be Achieved",E41)))</formula>
    </cfRule>
    <cfRule type="containsText" dxfId="3293" priority="3337" operator="containsText" text="Fully Achieved">
      <formula>NOT(ISERROR(SEARCH("Fully Achieved",E41)))</formula>
    </cfRule>
    <cfRule type="containsText" dxfId="3292" priority="3338" operator="containsText" text="Update not Provided">
      <formula>NOT(ISERROR(SEARCH("Update not Provided",E41)))</formula>
    </cfRule>
    <cfRule type="containsText" dxfId="3291" priority="3339" operator="containsText" text="Not yet due">
      <formula>NOT(ISERROR(SEARCH("Not yet due",E41)))</formula>
    </cfRule>
    <cfRule type="containsText" dxfId="3290" priority="3340" operator="containsText" text="Completed Behind Schedule">
      <formula>NOT(ISERROR(SEARCH("Completed Behind Schedule",E41)))</formula>
    </cfRule>
    <cfRule type="containsText" dxfId="3289" priority="3341" operator="containsText" text="Off Target">
      <formula>NOT(ISERROR(SEARCH("Off Target",E41)))</formula>
    </cfRule>
    <cfRule type="containsText" dxfId="3288" priority="3342" operator="containsText" text="In Danger of Falling Behind Target">
      <formula>NOT(ISERROR(SEARCH("In Danger of Falling Behind Target",E41)))</formula>
    </cfRule>
    <cfRule type="containsText" dxfId="3287" priority="3343" operator="containsText" text="On Track to be Achieved">
      <formula>NOT(ISERROR(SEARCH("On Track to be Achieved",E41)))</formula>
    </cfRule>
    <cfRule type="containsText" dxfId="3286" priority="3344" operator="containsText" text="Fully Achieved">
      <formula>NOT(ISERROR(SEARCH("Fully Achieved",E41)))</formula>
    </cfRule>
    <cfRule type="containsText" dxfId="3285" priority="3345" operator="containsText" text="Fully Achieved">
      <formula>NOT(ISERROR(SEARCH("Fully Achieved",E41)))</formula>
    </cfRule>
    <cfRule type="containsText" dxfId="3284" priority="3346" operator="containsText" text="Fully Achieved">
      <formula>NOT(ISERROR(SEARCH("Fully Achieved",E41)))</formula>
    </cfRule>
    <cfRule type="containsText" dxfId="3283" priority="3347" operator="containsText" text="Deferred">
      <formula>NOT(ISERROR(SEARCH("Deferred",E41)))</formula>
    </cfRule>
    <cfRule type="containsText" dxfId="3282" priority="3348" operator="containsText" text="Deleted">
      <formula>NOT(ISERROR(SEARCH("Deleted",E41)))</formula>
    </cfRule>
    <cfRule type="containsText" dxfId="3281" priority="3349" operator="containsText" text="In Danger of Falling Behind Target">
      <formula>NOT(ISERROR(SEARCH("In Danger of Falling Behind Target",E41)))</formula>
    </cfRule>
    <cfRule type="containsText" dxfId="3280" priority="3350" operator="containsText" text="Not yet due">
      <formula>NOT(ISERROR(SEARCH("Not yet due",E41)))</formula>
    </cfRule>
    <cfRule type="containsText" dxfId="3279" priority="3351" operator="containsText" text="Update not Provided">
      <formula>NOT(ISERROR(SEARCH("Update not Provided",E41)))</formula>
    </cfRule>
  </conditionalFormatting>
  <conditionalFormatting sqref="E44:E47">
    <cfRule type="containsText" dxfId="3278" priority="3280" operator="containsText" text="On track to be achieved">
      <formula>NOT(ISERROR(SEARCH("On track to be achieved",E44)))</formula>
    </cfRule>
    <cfRule type="containsText" dxfId="3277" priority="3281" operator="containsText" text="Deferred">
      <formula>NOT(ISERROR(SEARCH("Deferred",E44)))</formula>
    </cfRule>
    <cfRule type="containsText" dxfId="3276" priority="3282" operator="containsText" text="Deleted">
      <formula>NOT(ISERROR(SEARCH("Deleted",E44)))</formula>
    </cfRule>
    <cfRule type="containsText" dxfId="3275" priority="3283" operator="containsText" text="In Danger of Falling Behind Target">
      <formula>NOT(ISERROR(SEARCH("In Danger of Falling Behind Target",E44)))</formula>
    </cfRule>
    <cfRule type="containsText" dxfId="3274" priority="3284" operator="containsText" text="Not yet due">
      <formula>NOT(ISERROR(SEARCH("Not yet due",E44)))</formula>
    </cfRule>
    <cfRule type="containsText" dxfId="3273" priority="3285" operator="containsText" text="Update not Provided">
      <formula>NOT(ISERROR(SEARCH("Update not Provided",E44)))</formula>
    </cfRule>
    <cfRule type="containsText" dxfId="3272" priority="3286" operator="containsText" text="Not yet due">
      <formula>NOT(ISERROR(SEARCH("Not yet due",E44)))</formula>
    </cfRule>
    <cfRule type="containsText" dxfId="3271" priority="3287" operator="containsText" text="Completed Behind Schedule">
      <formula>NOT(ISERROR(SEARCH("Completed Behind Schedule",E44)))</formula>
    </cfRule>
    <cfRule type="containsText" dxfId="3270" priority="3288" operator="containsText" text="Off Target">
      <formula>NOT(ISERROR(SEARCH("Off Target",E44)))</formula>
    </cfRule>
    <cfRule type="containsText" dxfId="3269" priority="3289" operator="containsText" text="On Track to be Achieved">
      <formula>NOT(ISERROR(SEARCH("On Track to be Achieved",E44)))</formula>
    </cfRule>
    <cfRule type="containsText" dxfId="3268" priority="3290" operator="containsText" text="Fully Achieved">
      <formula>NOT(ISERROR(SEARCH("Fully Achieved",E44)))</formula>
    </cfRule>
    <cfRule type="containsText" dxfId="3267" priority="3291" operator="containsText" text="Not yet due">
      <formula>NOT(ISERROR(SEARCH("Not yet due",E44)))</formula>
    </cfRule>
    <cfRule type="containsText" dxfId="3266" priority="3292" operator="containsText" text="Not Yet Due">
      <formula>NOT(ISERROR(SEARCH("Not Yet Due",E44)))</formula>
    </cfRule>
    <cfRule type="containsText" dxfId="3265" priority="3293" operator="containsText" text="Deferred">
      <formula>NOT(ISERROR(SEARCH("Deferred",E44)))</formula>
    </cfRule>
    <cfRule type="containsText" dxfId="3264" priority="3294" operator="containsText" text="Deleted">
      <formula>NOT(ISERROR(SEARCH("Deleted",E44)))</formula>
    </cfRule>
    <cfRule type="containsText" dxfId="3263" priority="3295" operator="containsText" text="In Danger of Falling Behind Target">
      <formula>NOT(ISERROR(SEARCH("In Danger of Falling Behind Target",E44)))</formula>
    </cfRule>
    <cfRule type="containsText" dxfId="3262" priority="3296" operator="containsText" text="Not yet due">
      <formula>NOT(ISERROR(SEARCH("Not yet due",E44)))</formula>
    </cfRule>
    <cfRule type="containsText" dxfId="3261" priority="3297" operator="containsText" text="Completed Behind Schedule">
      <formula>NOT(ISERROR(SEARCH("Completed Behind Schedule",E44)))</formula>
    </cfRule>
    <cfRule type="containsText" dxfId="3260" priority="3298" operator="containsText" text="Off Target">
      <formula>NOT(ISERROR(SEARCH("Off Target",E44)))</formula>
    </cfRule>
    <cfRule type="containsText" dxfId="3259" priority="3299" operator="containsText" text="In Danger of Falling Behind Target">
      <formula>NOT(ISERROR(SEARCH("In Danger of Falling Behind Target",E44)))</formula>
    </cfRule>
    <cfRule type="containsText" dxfId="3258" priority="3300" operator="containsText" text="On Track to be Achieved">
      <formula>NOT(ISERROR(SEARCH("On Track to be Achieved",E44)))</formula>
    </cfRule>
    <cfRule type="containsText" dxfId="3257" priority="3301" operator="containsText" text="Fully Achieved">
      <formula>NOT(ISERROR(SEARCH("Fully Achieved",E44)))</formula>
    </cfRule>
    <cfRule type="containsText" dxfId="3256" priority="3302" operator="containsText" text="Update not Provided">
      <formula>NOT(ISERROR(SEARCH("Update not Provided",E44)))</formula>
    </cfRule>
    <cfRule type="containsText" dxfId="3255" priority="3303" operator="containsText" text="Not yet due">
      <formula>NOT(ISERROR(SEARCH("Not yet due",E44)))</formula>
    </cfRule>
    <cfRule type="containsText" dxfId="3254" priority="3304" operator="containsText" text="Completed Behind Schedule">
      <formula>NOT(ISERROR(SEARCH("Completed Behind Schedule",E44)))</formula>
    </cfRule>
    <cfRule type="containsText" dxfId="3253" priority="3305" operator="containsText" text="Off Target">
      <formula>NOT(ISERROR(SEARCH("Off Target",E44)))</formula>
    </cfRule>
    <cfRule type="containsText" dxfId="3252" priority="3306" operator="containsText" text="In Danger of Falling Behind Target">
      <formula>NOT(ISERROR(SEARCH("In Danger of Falling Behind Target",E44)))</formula>
    </cfRule>
    <cfRule type="containsText" dxfId="3251" priority="3307" operator="containsText" text="On Track to be Achieved">
      <formula>NOT(ISERROR(SEARCH("On Track to be Achieved",E44)))</formula>
    </cfRule>
    <cfRule type="containsText" dxfId="3250" priority="3308" operator="containsText" text="Fully Achieved">
      <formula>NOT(ISERROR(SEARCH("Fully Achieved",E44)))</formula>
    </cfRule>
    <cfRule type="containsText" dxfId="3249" priority="3309" operator="containsText" text="Fully Achieved">
      <formula>NOT(ISERROR(SEARCH("Fully Achieved",E44)))</formula>
    </cfRule>
    <cfRule type="containsText" dxfId="3248" priority="3310" operator="containsText" text="Fully Achieved">
      <formula>NOT(ISERROR(SEARCH("Fully Achieved",E44)))</formula>
    </cfRule>
    <cfRule type="containsText" dxfId="3247" priority="3311" operator="containsText" text="Deferred">
      <formula>NOT(ISERROR(SEARCH("Deferred",E44)))</formula>
    </cfRule>
    <cfRule type="containsText" dxfId="3246" priority="3312" operator="containsText" text="Deleted">
      <formula>NOT(ISERROR(SEARCH("Deleted",E44)))</formula>
    </cfRule>
    <cfRule type="containsText" dxfId="3245" priority="3313" operator="containsText" text="In Danger of Falling Behind Target">
      <formula>NOT(ISERROR(SEARCH("In Danger of Falling Behind Target",E44)))</formula>
    </cfRule>
    <cfRule type="containsText" dxfId="3244" priority="3314" operator="containsText" text="Not yet due">
      <formula>NOT(ISERROR(SEARCH("Not yet due",E44)))</formula>
    </cfRule>
    <cfRule type="containsText" dxfId="3243" priority="3315" operator="containsText" text="Update not Provided">
      <formula>NOT(ISERROR(SEARCH("Update not Provided",E44)))</formula>
    </cfRule>
  </conditionalFormatting>
  <conditionalFormatting sqref="E49:E50">
    <cfRule type="containsText" dxfId="3242" priority="3244" operator="containsText" text="On track to be achieved">
      <formula>NOT(ISERROR(SEARCH("On track to be achieved",E49)))</formula>
    </cfRule>
    <cfRule type="containsText" dxfId="3241" priority="3245" operator="containsText" text="Deferred">
      <formula>NOT(ISERROR(SEARCH("Deferred",E49)))</formula>
    </cfRule>
    <cfRule type="containsText" dxfId="3240" priority="3246" operator="containsText" text="Deleted">
      <formula>NOT(ISERROR(SEARCH("Deleted",E49)))</formula>
    </cfRule>
    <cfRule type="containsText" dxfId="3239" priority="3247" operator="containsText" text="In Danger of Falling Behind Target">
      <formula>NOT(ISERROR(SEARCH("In Danger of Falling Behind Target",E49)))</formula>
    </cfRule>
    <cfRule type="containsText" dxfId="3238" priority="3248" operator="containsText" text="Not yet due">
      <formula>NOT(ISERROR(SEARCH("Not yet due",E49)))</formula>
    </cfRule>
    <cfRule type="containsText" dxfId="3237" priority="3249" operator="containsText" text="Update not Provided">
      <formula>NOT(ISERROR(SEARCH("Update not Provided",E49)))</formula>
    </cfRule>
    <cfRule type="containsText" dxfId="3236" priority="3250" operator="containsText" text="Not yet due">
      <formula>NOT(ISERROR(SEARCH("Not yet due",E49)))</formula>
    </cfRule>
    <cfRule type="containsText" dxfId="3235" priority="3251" operator="containsText" text="Completed Behind Schedule">
      <formula>NOT(ISERROR(SEARCH("Completed Behind Schedule",E49)))</formula>
    </cfRule>
    <cfRule type="containsText" dxfId="3234" priority="3252" operator="containsText" text="Off Target">
      <formula>NOT(ISERROR(SEARCH("Off Target",E49)))</formula>
    </cfRule>
    <cfRule type="containsText" dxfId="3233" priority="3253" operator="containsText" text="On Track to be Achieved">
      <formula>NOT(ISERROR(SEARCH("On Track to be Achieved",E49)))</formula>
    </cfRule>
    <cfRule type="containsText" dxfId="3232" priority="3254" operator="containsText" text="Fully Achieved">
      <formula>NOT(ISERROR(SEARCH("Fully Achieved",E49)))</formula>
    </cfRule>
    <cfRule type="containsText" dxfId="3231" priority="3255" operator="containsText" text="Not yet due">
      <formula>NOT(ISERROR(SEARCH("Not yet due",E49)))</formula>
    </cfRule>
    <cfRule type="containsText" dxfId="3230" priority="3256" operator="containsText" text="Not Yet Due">
      <formula>NOT(ISERROR(SEARCH("Not Yet Due",E49)))</formula>
    </cfRule>
    <cfRule type="containsText" dxfId="3229" priority="3257" operator="containsText" text="Deferred">
      <formula>NOT(ISERROR(SEARCH("Deferred",E49)))</formula>
    </cfRule>
    <cfRule type="containsText" dxfId="3228" priority="3258" operator="containsText" text="Deleted">
      <formula>NOT(ISERROR(SEARCH("Deleted",E49)))</formula>
    </cfRule>
    <cfRule type="containsText" dxfId="3227" priority="3259" operator="containsText" text="In Danger of Falling Behind Target">
      <formula>NOT(ISERROR(SEARCH("In Danger of Falling Behind Target",E49)))</formula>
    </cfRule>
    <cfRule type="containsText" dxfId="3226" priority="3260" operator="containsText" text="Not yet due">
      <formula>NOT(ISERROR(SEARCH("Not yet due",E49)))</formula>
    </cfRule>
    <cfRule type="containsText" dxfId="3225" priority="3261" operator="containsText" text="Completed Behind Schedule">
      <formula>NOT(ISERROR(SEARCH("Completed Behind Schedule",E49)))</formula>
    </cfRule>
    <cfRule type="containsText" dxfId="3224" priority="3262" operator="containsText" text="Off Target">
      <formula>NOT(ISERROR(SEARCH("Off Target",E49)))</formula>
    </cfRule>
    <cfRule type="containsText" dxfId="3223" priority="3263" operator="containsText" text="In Danger of Falling Behind Target">
      <formula>NOT(ISERROR(SEARCH("In Danger of Falling Behind Target",E49)))</formula>
    </cfRule>
    <cfRule type="containsText" dxfId="3222" priority="3264" operator="containsText" text="On Track to be Achieved">
      <formula>NOT(ISERROR(SEARCH("On Track to be Achieved",E49)))</formula>
    </cfRule>
    <cfRule type="containsText" dxfId="3221" priority="3265" operator="containsText" text="Fully Achieved">
      <formula>NOT(ISERROR(SEARCH("Fully Achieved",E49)))</formula>
    </cfRule>
    <cfRule type="containsText" dxfId="3220" priority="3266" operator="containsText" text="Update not Provided">
      <formula>NOT(ISERROR(SEARCH("Update not Provided",E49)))</formula>
    </cfRule>
    <cfRule type="containsText" dxfId="3219" priority="3267" operator="containsText" text="Not yet due">
      <formula>NOT(ISERROR(SEARCH("Not yet due",E49)))</formula>
    </cfRule>
    <cfRule type="containsText" dxfId="3218" priority="3268" operator="containsText" text="Completed Behind Schedule">
      <formula>NOT(ISERROR(SEARCH("Completed Behind Schedule",E49)))</formula>
    </cfRule>
    <cfRule type="containsText" dxfId="3217" priority="3269" operator="containsText" text="Off Target">
      <formula>NOT(ISERROR(SEARCH("Off Target",E49)))</formula>
    </cfRule>
    <cfRule type="containsText" dxfId="3216" priority="3270" operator="containsText" text="In Danger of Falling Behind Target">
      <formula>NOT(ISERROR(SEARCH("In Danger of Falling Behind Target",E49)))</formula>
    </cfRule>
    <cfRule type="containsText" dxfId="3215" priority="3271" operator="containsText" text="On Track to be Achieved">
      <formula>NOT(ISERROR(SEARCH("On Track to be Achieved",E49)))</formula>
    </cfRule>
    <cfRule type="containsText" dxfId="3214" priority="3272" operator="containsText" text="Fully Achieved">
      <formula>NOT(ISERROR(SEARCH("Fully Achieved",E49)))</formula>
    </cfRule>
    <cfRule type="containsText" dxfId="3213" priority="3273" operator="containsText" text="Fully Achieved">
      <formula>NOT(ISERROR(SEARCH("Fully Achieved",E49)))</formula>
    </cfRule>
    <cfRule type="containsText" dxfId="3212" priority="3274" operator="containsText" text="Fully Achieved">
      <formula>NOT(ISERROR(SEARCH("Fully Achieved",E49)))</formula>
    </cfRule>
    <cfRule type="containsText" dxfId="3211" priority="3275" operator="containsText" text="Deferred">
      <formula>NOT(ISERROR(SEARCH("Deferred",E49)))</formula>
    </cfRule>
    <cfRule type="containsText" dxfId="3210" priority="3276" operator="containsText" text="Deleted">
      <formula>NOT(ISERROR(SEARCH("Deleted",E49)))</formula>
    </cfRule>
    <cfRule type="containsText" dxfId="3209" priority="3277" operator="containsText" text="In Danger of Falling Behind Target">
      <formula>NOT(ISERROR(SEARCH("In Danger of Falling Behind Target",E49)))</formula>
    </cfRule>
    <cfRule type="containsText" dxfId="3208" priority="3278" operator="containsText" text="Not yet due">
      <formula>NOT(ISERROR(SEARCH("Not yet due",E49)))</formula>
    </cfRule>
    <cfRule type="containsText" dxfId="3207" priority="3279" operator="containsText" text="Update not Provided">
      <formula>NOT(ISERROR(SEARCH("Update not Provided",E49)))</formula>
    </cfRule>
  </conditionalFormatting>
  <conditionalFormatting sqref="E52:E54">
    <cfRule type="containsText" dxfId="3206" priority="3208" operator="containsText" text="On track to be achieved">
      <formula>NOT(ISERROR(SEARCH("On track to be achieved",E52)))</formula>
    </cfRule>
    <cfRule type="containsText" dxfId="3205" priority="3209" operator="containsText" text="Deferred">
      <formula>NOT(ISERROR(SEARCH("Deferred",E52)))</formula>
    </cfRule>
    <cfRule type="containsText" dxfId="3204" priority="3210" operator="containsText" text="Deleted">
      <formula>NOT(ISERROR(SEARCH("Deleted",E52)))</formula>
    </cfRule>
    <cfRule type="containsText" dxfId="3203" priority="3211" operator="containsText" text="In Danger of Falling Behind Target">
      <formula>NOT(ISERROR(SEARCH("In Danger of Falling Behind Target",E52)))</formula>
    </cfRule>
    <cfRule type="containsText" dxfId="3202" priority="3212" operator="containsText" text="Not yet due">
      <formula>NOT(ISERROR(SEARCH("Not yet due",E52)))</formula>
    </cfRule>
    <cfRule type="containsText" dxfId="3201" priority="3213" operator="containsText" text="Update not Provided">
      <formula>NOT(ISERROR(SEARCH("Update not Provided",E52)))</formula>
    </cfRule>
    <cfRule type="containsText" dxfId="3200" priority="3214" operator="containsText" text="Not yet due">
      <formula>NOT(ISERROR(SEARCH("Not yet due",E52)))</formula>
    </cfRule>
    <cfRule type="containsText" dxfId="3199" priority="3215" operator="containsText" text="Completed Behind Schedule">
      <formula>NOT(ISERROR(SEARCH("Completed Behind Schedule",E52)))</formula>
    </cfRule>
    <cfRule type="containsText" dxfId="3198" priority="3216" operator="containsText" text="Off Target">
      <formula>NOT(ISERROR(SEARCH("Off Target",E52)))</formula>
    </cfRule>
    <cfRule type="containsText" dxfId="3197" priority="3217" operator="containsText" text="On Track to be Achieved">
      <formula>NOT(ISERROR(SEARCH("On Track to be Achieved",E52)))</formula>
    </cfRule>
    <cfRule type="containsText" dxfId="3196" priority="3218" operator="containsText" text="Fully Achieved">
      <formula>NOT(ISERROR(SEARCH("Fully Achieved",E52)))</formula>
    </cfRule>
    <cfRule type="containsText" dxfId="3195" priority="3219" operator="containsText" text="Not yet due">
      <formula>NOT(ISERROR(SEARCH("Not yet due",E52)))</formula>
    </cfRule>
    <cfRule type="containsText" dxfId="3194" priority="3220" operator="containsText" text="Not Yet Due">
      <formula>NOT(ISERROR(SEARCH("Not Yet Due",E52)))</formula>
    </cfRule>
    <cfRule type="containsText" dxfId="3193" priority="3221" operator="containsText" text="Deferred">
      <formula>NOT(ISERROR(SEARCH("Deferred",E52)))</formula>
    </cfRule>
    <cfRule type="containsText" dxfId="3192" priority="3222" operator="containsText" text="Deleted">
      <formula>NOT(ISERROR(SEARCH("Deleted",E52)))</formula>
    </cfRule>
    <cfRule type="containsText" dxfId="3191" priority="3223" operator="containsText" text="In Danger of Falling Behind Target">
      <formula>NOT(ISERROR(SEARCH("In Danger of Falling Behind Target",E52)))</formula>
    </cfRule>
    <cfRule type="containsText" dxfId="3190" priority="3224" operator="containsText" text="Not yet due">
      <formula>NOT(ISERROR(SEARCH("Not yet due",E52)))</formula>
    </cfRule>
    <cfRule type="containsText" dxfId="3189" priority="3225" operator="containsText" text="Completed Behind Schedule">
      <formula>NOT(ISERROR(SEARCH("Completed Behind Schedule",E52)))</formula>
    </cfRule>
    <cfRule type="containsText" dxfId="3188" priority="3226" operator="containsText" text="Off Target">
      <formula>NOT(ISERROR(SEARCH("Off Target",E52)))</formula>
    </cfRule>
    <cfRule type="containsText" dxfId="3187" priority="3227" operator="containsText" text="In Danger of Falling Behind Target">
      <formula>NOT(ISERROR(SEARCH("In Danger of Falling Behind Target",E52)))</formula>
    </cfRule>
    <cfRule type="containsText" dxfId="3186" priority="3228" operator="containsText" text="On Track to be Achieved">
      <formula>NOT(ISERROR(SEARCH("On Track to be Achieved",E52)))</formula>
    </cfRule>
    <cfRule type="containsText" dxfId="3185" priority="3229" operator="containsText" text="Fully Achieved">
      <formula>NOT(ISERROR(SEARCH("Fully Achieved",E52)))</formula>
    </cfRule>
    <cfRule type="containsText" dxfId="3184" priority="3230" operator="containsText" text="Update not Provided">
      <formula>NOT(ISERROR(SEARCH("Update not Provided",E52)))</formula>
    </cfRule>
    <cfRule type="containsText" dxfId="3183" priority="3231" operator="containsText" text="Not yet due">
      <formula>NOT(ISERROR(SEARCH("Not yet due",E52)))</formula>
    </cfRule>
    <cfRule type="containsText" dxfId="3182" priority="3232" operator="containsText" text="Completed Behind Schedule">
      <formula>NOT(ISERROR(SEARCH("Completed Behind Schedule",E52)))</formula>
    </cfRule>
    <cfRule type="containsText" dxfId="3181" priority="3233" operator="containsText" text="Off Target">
      <formula>NOT(ISERROR(SEARCH("Off Target",E52)))</formula>
    </cfRule>
    <cfRule type="containsText" dxfId="3180" priority="3234" operator="containsText" text="In Danger of Falling Behind Target">
      <formula>NOT(ISERROR(SEARCH("In Danger of Falling Behind Target",E52)))</formula>
    </cfRule>
    <cfRule type="containsText" dxfId="3179" priority="3235" operator="containsText" text="On Track to be Achieved">
      <formula>NOT(ISERROR(SEARCH("On Track to be Achieved",E52)))</formula>
    </cfRule>
    <cfRule type="containsText" dxfId="3178" priority="3236" operator="containsText" text="Fully Achieved">
      <formula>NOT(ISERROR(SEARCH("Fully Achieved",E52)))</formula>
    </cfRule>
    <cfRule type="containsText" dxfId="3177" priority="3237" operator="containsText" text="Fully Achieved">
      <formula>NOT(ISERROR(SEARCH("Fully Achieved",E52)))</formula>
    </cfRule>
    <cfRule type="containsText" dxfId="3176" priority="3238" operator="containsText" text="Fully Achieved">
      <formula>NOT(ISERROR(SEARCH("Fully Achieved",E52)))</formula>
    </cfRule>
    <cfRule type="containsText" dxfId="3175" priority="3239" operator="containsText" text="Deferred">
      <formula>NOT(ISERROR(SEARCH("Deferred",E52)))</formula>
    </cfRule>
    <cfRule type="containsText" dxfId="3174" priority="3240" operator="containsText" text="Deleted">
      <formula>NOT(ISERROR(SEARCH("Deleted",E52)))</formula>
    </cfRule>
    <cfRule type="containsText" dxfId="3173" priority="3241" operator="containsText" text="In Danger of Falling Behind Target">
      <formula>NOT(ISERROR(SEARCH("In Danger of Falling Behind Target",E52)))</formula>
    </cfRule>
    <cfRule type="containsText" dxfId="3172" priority="3242" operator="containsText" text="Not yet due">
      <formula>NOT(ISERROR(SEARCH("Not yet due",E52)))</formula>
    </cfRule>
    <cfRule type="containsText" dxfId="3171" priority="3243" operator="containsText" text="Update not Provided">
      <formula>NOT(ISERROR(SEARCH("Update not Provided",E52)))</formula>
    </cfRule>
  </conditionalFormatting>
  <conditionalFormatting sqref="E56:E61">
    <cfRule type="containsText" dxfId="3170" priority="3172" operator="containsText" text="On track to be achieved">
      <formula>NOT(ISERROR(SEARCH("On track to be achieved",E56)))</formula>
    </cfRule>
    <cfRule type="containsText" dxfId="3169" priority="3173" operator="containsText" text="Deferred">
      <formula>NOT(ISERROR(SEARCH("Deferred",E56)))</formula>
    </cfRule>
    <cfRule type="containsText" dxfId="3168" priority="3174" operator="containsText" text="Deleted">
      <formula>NOT(ISERROR(SEARCH("Deleted",E56)))</formula>
    </cfRule>
    <cfRule type="containsText" dxfId="3167" priority="3175" operator="containsText" text="In Danger of Falling Behind Target">
      <formula>NOT(ISERROR(SEARCH("In Danger of Falling Behind Target",E56)))</formula>
    </cfRule>
    <cfRule type="containsText" dxfId="3166" priority="3176" operator="containsText" text="Not yet due">
      <formula>NOT(ISERROR(SEARCH("Not yet due",E56)))</formula>
    </cfRule>
    <cfRule type="containsText" dxfId="3165" priority="3177" operator="containsText" text="Update not Provided">
      <formula>NOT(ISERROR(SEARCH("Update not Provided",E56)))</formula>
    </cfRule>
    <cfRule type="containsText" dxfId="3164" priority="3178" operator="containsText" text="Not yet due">
      <formula>NOT(ISERROR(SEARCH("Not yet due",E56)))</formula>
    </cfRule>
    <cfRule type="containsText" dxfId="3163" priority="3179" operator="containsText" text="Completed Behind Schedule">
      <formula>NOT(ISERROR(SEARCH("Completed Behind Schedule",E56)))</formula>
    </cfRule>
    <cfRule type="containsText" dxfId="3162" priority="3180" operator="containsText" text="Off Target">
      <formula>NOT(ISERROR(SEARCH("Off Target",E56)))</formula>
    </cfRule>
    <cfRule type="containsText" dxfId="3161" priority="3181" operator="containsText" text="On Track to be Achieved">
      <formula>NOT(ISERROR(SEARCH("On Track to be Achieved",E56)))</formula>
    </cfRule>
    <cfRule type="containsText" dxfId="3160" priority="3182" operator="containsText" text="Fully Achieved">
      <formula>NOT(ISERROR(SEARCH("Fully Achieved",E56)))</formula>
    </cfRule>
    <cfRule type="containsText" dxfId="3159" priority="3183" operator="containsText" text="Not yet due">
      <formula>NOT(ISERROR(SEARCH("Not yet due",E56)))</formula>
    </cfRule>
    <cfRule type="containsText" dxfId="3158" priority="3184" operator="containsText" text="Not Yet Due">
      <formula>NOT(ISERROR(SEARCH("Not Yet Due",E56)))</formula>
    </cfRule>
    <cfRule type="containsText" dxfId="3157" priority="3185" operator="containsText" text="Deferred">
      <formula>NOT(ISERROR(SEARCH("Deferred",E56)))</formula>
    </cfRule>
    <cfRule type="containsText" dxfId="3156" priority="3186" operator="containsText" text="Deleted">
      <formula>NOT(ISERROR(SEARCH("Deleted",E56)))</formula>
    </cfRule>
    <cfRule type="containsText" dxfId="3155" priority="3187" operator="containsText" text="In Danger of Falling Behind Target">
      <formula>NOT(ISERROR(SEARCH("In Danger of Falling Behind Target",E56)))</formula>
    </cfRule>
    <cfRule type="containsText" dxfId="3154" priority="3188" operator="containsText" text="Not yet due">
      <formula>NOT(ISERROR(SEARCH("Not yet due",E56)))</formula>
    </cfRule>
    <cfRule type="containsText" dxfId="3153" priority="3189" operator="containsText" text="Completed Behind Schedule">
      <formula>NOT(ISERROR(SEARCH("Completed Behind Schedule",E56)))</formula>
    </cfRule>
    <cfRule type="containsText" dxfId="3152" priority="3190" operator="containsText" text="Off Target">
      <formula>NOT(ISERROR(SEARCH("Off Target",E56)))</formula>
    </cfRule>
    <cfRule type="containsText" dxfId="3151" priority="3191" operator="containsText" text="In Danger of Falling Behind Target">
      <formula>NOT(ISERROR(SEARCH("In Danger of Falling Behind Target",E56)))</formula>
    </cfRule>
    <cfRule type="containsText" dxfId="3150" priority="3192" operator="containsText" text="On Track to be Achieved">
      <formula>NOT(ISERROR(SEARCH("On Track to be Achieved",E56)))</formula>
    </cfRule>
    <cfRule type="containsText" dxfId="3149" priority="3193" operator="containsText" text="Fully Achieved">
      <formula>NOT(ISERROR(SEARCH("Fully Achieved",E56)))</formula>
    </cfRule>
    <cfRule type="containsText" dxfId="3148" priority="3194" operator="containsText" text="Update not Provided">
      <formula>NOT(ISERROR(SEARCH("Update not Provided",E56)))</formula>
    </cfRule>
    <cfRule type="containsText" dxfId="3147" priority="3195" operator="containsText" text="Not yet due">
      <formula>NOT(ISERROR(SEARCH("Not yet due",E56)))</formula>
    </cfRule>
    <cfRule type="containsText" dxfId="3146" priority="3196" operator="containsText" text="Completed Behind Schedule">
      <formula>NOT(ISERROR(SEARCH("Completed Behind Schedule",E56)))</formula>
    </cfRule>
    <cfRule type="containsText" dxfId="3145" priority="3197" operator="containsText" text="Off Target">
      <formula>NOT(ISERROR(SEARCH("Off Target",E56)))</formula>
    </cfRule>
    <cfRule type="containsText" dxfId="3144" priority="3198" operator="containsText" text="In Danger of Falling Behind Target">
      <formula>NOT(ISERROR(SEARCH("In Danger of Falling Behind Target",E56)))</formula>
    </cfRule>
    <cfRule type="containsText" dxfId="3143" priority="3199" operator="containsText" text="On Track to be Achieved">
      <formula>NOT(ISERROR(SEARCH("On Track to be Achieved",E56)))</formula>
    </cfRule>
    <cfRule type="containsText" dxfId="3142" priority="3200" operator="containsText" text="Fully Achieved">
      <formula>NOT(ISERROR(SEARCH("Fully Achieved",E56)))</formula>
    </cfRule>
    <cfRule type="containsText" dxfId="3141" priority="3201" operator="containsText" text="Fully Achieved">
      <formula>NOT(ISERROR(SEARCH("Fully Achieved",E56)))</formula>
    </cfRule>
    <cfRule type="containsText" dxfId="3140" priority="3202" operator="containsText" text="Fully Achieved">
      <formula>NOT(ISERROR(SEARCH("Fully Achieved",E56)))</formula>
    </cfRule>
    <cfRule type="containsText" dxfId="3139" priority="3203" operator="containsText" text="Deferred">
      <formula>NOT(ISERROR(SEARCH("Deferred",E56)))</formula>
    </cfRule>
    <cfRule type="containsText" dxfId="3138" priority="3204" operator="containsText" text="Deleted">
      <formula>NOT(ISERROR(SEARCH("Deleted",E56)))</formula>
    </cfRule>
    <cfRule type="containsText" dxfId="3137" priority="3205" operator="containsText" text="In Danger of Falling Behind Target">
      <formula>NOT(ISERROR(SEARCH("In Danger of Falling Behind Target",E56)))</formula>
    </cfRule>
    <cfRule type="containsText" dxfId="3136" priority="3206" operator="containsText" text="Not yet due">
      <formula>NOT(ISERROR(SEARCH("Not yet due",E56)))</formula>
    </cfRule>
    <cfRule type="containsText" dxfId="3135" priority="3207" operator="containsText" text="Update not Provided">
      <formula>NOT(ISERROR(SEARCH("Update not Provided",E56)))</formula>
    </cfRule>
  </conditionalFormatting>
  <conditionalFormatting sqref="E64:E70">
    <cfRule type="containsText" dxfId="3134" priority="3136" operator="containsText" text="On track to be achieved">
      <formula>NOT(ISERROR(SEARCH("On track to be achieved",E64)))</formula>
    </cfRule>
    <cfRule type="containsText" dxfId="3133" priority="3137" operator="containsText" text="Deferred">
      <formula>NOT(ISERROR(SEARCH("Deferred",E64)))</formula>
    </cfRule>
    <cfRule type="containsText" dxfId="3132" priority="3138" operator="containsText" text="Deleted">
      <formula>NOT(ISERROR(SEARCH("Deleted",E64)))</formula>
    </cfRule>
    <cfRule type="containsText" dxfId="3131" priority="3139" operator="containsText" text="In Danger of Falling Behind Target">
      <formula>NOT(ISERROR(SEARCH("In Danger of Falling Behind Target",E64)))</formula>
    </cfRule>
    <cfRule type="containsText" dxfId="3130" priority="3140" operator="containsText" text="Not yet due">
      <formula>NOT(ISERROR(SEARCH("Not yet due",E64)))</formula>
    </cfRule>
    <cfRule type="containsText" dxfId="3129" priority="3141" operator="containsText" text="Update not Provided">
      <formula>NOT(ISERROR(SEARCH("Update not Provided",E64)))</formula>
    </cfRule>
    <cfRule type="containsText" dxfId="3128" priority="3142" operator="containsText" text="Not yet due">
      <formula>NOT(ISERROR(SEARCH("Not yet due",E64)))</formula>
    </cfRule>
    <cfRule type="containsText" dxfId="3127" priority="3143" operator="containsText" text="Completed Behind Schedule">
      <formula>NOT(ISERROR(SEARCH("Completed Behind Schedule",E64)))</formula>
    </cfRule>
    <cfRule type="containsText" dxfId="3126" priority="3144" operator="containsText" text="Off Target">
      <formula>NOT(ISERROR(SEARCH("Off Target",E64)))</formula>
    </cfRule>
    <cfRule type="containsText" dxfId="3125" priority="3145" operator="containsText" text="On Track to be Achieved">
      <formula>NOT(ISERROR(SEARCH("On Track to be Achieved",E64)))</formula>
    </cfRule>
    <cfRule type="containsText" dxfId="3124" priority="3146" operator="containsText" text="Fully Achieved">
      <formula>NOT(ISERROR(SEARCH("Fully Achieved",E64)))</formula>
    </cfRule>
    <cfRule type="containsText" dxfId="3123" priority="3147" operator="containsText" text="Not yet due">
      <formula>NOT(ISERROR(SEARCH("Not yet due",E64)))</formula>
    </cfRule>
    <cfRule type="containsText" dxfId="3122" priority="3148" operator="containsText" text="Not Yet Due">
      <formula>NOT(ISERROR(SEARCH("Not Yet Due",E64)))</formula>
    </cfRule>
    <cfRule type="containsText" dxfId="3121" priority="3149" operator="containsText" text="Deferred">
      <formula>NOT(ISERROR(SEARCH("Deferred",E64)))</formula>
    </cfRule>
    <cfRule type="containsText" dxfId="3120" priority="3150" operator="containsText" text="Deleted">
      <formula>NOT(ISERROR(SEARCH("Deleted",E64)))</formula>
    </cfRule>
    <cfRule type="containsText" dxfId="3119" priority="3151" operator="containsText" text="In Danger of Falling Behind Target">
      <formula>NOT(ISERROR(SEARCH("In Danger of Falling Behind Target",E64)))</formula>
    </cfRule>
    <cfRule type="containsText" dxfId="3118" priority="3152" operator="containsText" text="Not yet due">
      <formula>NOT(ISERROR(SEARCH("Not yet due",E64)))</formula>
    </cfRule>
    <cfRule type="containsText" dxfId="3117" priority="3153" operator="containsText" text="Completed Behind Schedule">
      <formula>NOT(ISERROR(SEARCH("Completed Behind Schedule",E64)))</formula>
    </cfRule>
    <cfRule type="containsText" dxfId="3116" priority="3154" operator="containsText" text="Off Target">
      <formula>NOT(ISERROR(SEARCH("Off Target",E64)))</formula>
    </cfRule>
    <cfRule type="containsText" dxfId="3115" priority="3155" operator="containsText" text="In Danger of Falling Behind Target">
      <formula>NOT(ISERROR(SEARCH("In Danger of Falling Behind Target",E64)))</formula>
    </cfRule>
    <cfRule type="containsText" dxfId="3114" priority="3156" operator="containsText" text="On Track to be Achieved">
      <formula>NOT(ISERROR(SEARCH("On Track to be Achieved",E64)))</formula>
    </cfRule>
    <cfRule type="containsText" dxfId="3113" priority="3157" operator="containsText" text="Fully Achieved">
      <formula>NOT(ISERROR(SEARCH("Fully Achieved",E64)))</formula>
    </cfRule>
    <cfRule type="containsText" dxfId="3112" priority="3158" operator="containsText" text="Update not Provided">
      <formula>NOT(ISERROR(SEARCH("Update not Provided",E64)))</formula>
    </cfRule>
    <cfRule type="containsText" dxfId="3111" priority="3159" operator="containsText" text="Not yet due">
      <formula>NOT(ISERROR(SEARCH("Not yet due",E64)))</formula>
    </cfRule>
    <cfRule type="containsText" dxfId="3110" priority="3160" operator="containsText" text="Completed Behind Schedule">
      <formula>NOT(ISERROR(SEARCH("Completed Behind Schedule",E64)))</formula>
    </cfRule>
    <cfRule type="containsText" dxfId="3109" priority="3161" operator="containsText" text="Off Target">
      <formula>NOT(ISERROR(SEARCH("Off Target",E64)))</formula>
    </cfRule>
    <cfRule type="containsText" dxfId="3108" priority="3162" operator="containsText" text="In Danger of Falling Behind Target">
      <formula>NOT(ISERROR(SEARCH("In Danger of Falling Behind Target",E64)))</formula>
    </cfRule>
    <cfRule type="containsText" dxfId="3107" priority="3163" operator="containsText" text="On Track to be Achieved">
      <formula>NOT(ISERROR(SEARCH("On Track to be Achieved",E64)))</formula>
    </cfRule>
    <cfRule type="containsText" dxfId="3106" priority="3164" operator="containsText" text="Fully Achieved">
      <formula>NOT(ISERROR(SEARCH("Fully Achieved",E64)))</formula>
    </cfRule>
    <cfRule type="containsText" dxfId="3105" priority="3165" operator="containsText" text="Fully Achieved">
      <formula>NOT(ISERROR(SEARCH("Fully Achieved",E64)))</formula>
    </cfRule>
    <cfRule type="containsText" dxfId="3104" priority="3166" operator="containsText" text="Fully Achieved">
      <formula>NOT(ISERROR(SEARCH("Fully Achieved",E64)))</formula>
    </cfRule>
    <cfRule type="containsText" dxfId="3103" priority="3167" operator="containsText" text="Deferred">
      <formula>NOT(ISERROR(SEARCH("Deferred",E64)))</formula>
    </cfRule>
    <cfRule type="containsText" dxfId="3102" priority="3168" operator="containsText" text="Deleted">
      <formula>NOT(ISERROR(SEARCH("Deleted",E64)))</formula>
    </cfRule>
    <cfRule type="containsText" dxfId="3101" priority="3169" operator="containsText" text="In Danger of Falling Behind Target">
      <formula>NOT(ISERROR(SEARCH("In Danger of Falling Behind Target",E64)))</formula>
    </cfRule>
    <cfRule type="containsText" dxfId="3100" priority="3170" operator="containsText" text="Not yet due">
      <formula>NOT(ISERROR(SEARCH("Not yet due",E64)))</formula>
    </cfRule>
    <cfRule type="containsText" dxfId="3099" priority="3171" operator="containsText" text="Update not Provided">
      <formula>NOT(ISERROR(SEARCH("Update not Provided",E64)))</formula>
    </cfRule>
  </conditionalFormatting>
  <conditionalFormatting sqref="E75">
    <cfRule type="containsText" dxfId="3098" priority="3100" operator="containsText" text="On track to be achieved">
      <formula>NOT(ISERROR(SEARCH("On track to be achieved",E75)))</formula>
    </cfRule>
    <cfRule type="containsText" dxfId="3097" priority="3101" operator="containsText" text="Deferred">
      <formula>NOT(ISERROR(SEARCH("Deferred",E75)))</formula>
    </cfRule>
    <cfRule type="containsText" dxfId="3096" priority="3102" operator="containsText" text="Deleted">
      <formula>NOT(ISERROR(SEARCH("Deleted",E75)))</formula>
    </cfRule>
    <cfRule type="containsText" dxfId="3095" priority="3103" operator="containsText" text="In Danger of Falling Behind Target">
      <formula>NOT(ISERROR(SEARCH("In Danger of Falling Behind Target",E75)))</formula>
    </cfRule>
    <cfRule type="containsText" dxfId="3094" priority="3104" operator="containsText" text="Not yet due">
      <formula>NOT(ISERROR(SEARCH("Not yet due",E75)))</formula>
    </cfRule>
    <cfRule type="containsText" dxfId="3093" priority="3105" operator="containsText" text="Update not Provided">
      <formula>NOT(ISERROR(SEARCH("Update not Provided",E75)))</formula>
    </cfRule>
    <cfRule type="containsText" dxfId="3092" priority="3106" operator="containsText" text="Not yet due">
      <formula>NOT(ISERROR(SEARCH("Not yet due",E75)))</formula>
    </cfRule>
    <cfRule type="containsText" dxfId="3091" priority="3107" operator="containsText" text="Completed Behind Schedule">
      <formula>NOT(ISERROR(SEARCH("Completed Behind Schedule",E75)))</formula>
    </cfRule>
    <cfRule type="containsText" dxfId="3090" priority="3108" operator="containsText" text="Off Target">
      <formula>NOT(ISERROR(SEARCH("Off Target",E75)))</formula>
    </cfRule>
    <cfRule type="containsText" dxfId="3089" priority="3109" operator="containsText" text="On Track to be Achieved">
      <formula>NOT(ISERROR(SEARCH("On Track to be Achieved",E75)))</formula>
    </cfRule>
    <cfRule type="containsText" dxfId="3088" priority="3110" operator="containsText" text="Fully Achieved">
      <formula>NOT(ISERROR(SEARCH("Fully Achieved",E75)))</formula>
    </cfRule>
    <cfRule type="containsText" dxfId="3087" priority="3111" operator="containsText" text="Not yet due">
      <formula>NOT(ISERROR(SEARCH("Not yet due",E75)))</formula>
    </cfRule>
    <cfRule type="containsText" dxfId="3086" priority="3112" operator="containsText" text="Not Yet Due">
      <formula>NOT(ISERROR(SEARCH("Not Yet Due",E75)))</formula>
    </cfRule>
    <cfRule type="containsText" dxfId="3085" priority="3113" operator="containsText" text="Deferred">
      <formula>NOT(ISERROR(SEARCH("Deferred",E75)))</formula>
    </cfRule>
    <cfRule type="containsText" dxfId="3084" priority="3114" operator="containsText" text="Deleted">
      <formula>NOT(ISERROR(SEARCH("Deleted",E75)))</formula>
    </cfRule>
    <cfRule type="containsText" dxfId="3083" priority="3115" operator="containsText" text="In Danger of Falling Behind Target">
      <formula>NOT(ISERROR(SEARCH("In Danger of Falling Behind Target",E75)))</formula>
    </cfRule>
    <cfRule type="containsText" dxfId="3082" priority="3116" operator="containsText" text="Not yet due">
      <formula>NOT(ISERROR(SEARCH("Not yet due",E75)))</formula>
    </cfRule>
    <cfRule type="containsText" dxfId="3081" priority="3117" operator="containsText" text="Completed Behind Schedule">
      <formula>NOT(ISERROR(SEARCH("Completed Behind Schedule",E75)))</formula>
    </cfRule>
    <cfRule type="containsText" dxfId="3080" priority="3118" operator="containsText" text="Off Target">
      <formula>NOT(ISERROR(SEARCH("Off Target",E75)))</formula>
    </cfRule>
    <cfRule type="containsText" dxfId="3079" priority="3119" operator="containsText" text="In Danger of Falling Behind Target">
      <formula>NOT(ISERROR(SEARCH("In Danger of Falling Behind Target",E75)))</formula>
    </cfRule>
    <cfRule type="containsText" dxfId="3078" priority="3120" operator="containsText" text="On Track to be Achieved">
      <formula>NOT(ISERROR(SEARCH("On Track to be Achieved",E75)))</formula>
    </cfRule>
    <cfRule type="containsText" dxfId="3077" priority="3121" operator="containsText" text="Fully Achieved">
      <formula>NOT(ISERROR(SEARCH("Fully Achieved",E75)))</formula>
    </cfRule>
    <cfRule type="containsText" dxfId="3076" priority="3122" operator="containsText" text="Update not Provided">
      <formula>NOT(ISERROR(SEARCH("Update not Provided",E75)))</formula>
    </cfRule>
    <cfRule type="containsText" dxfId="3075" priority="3123" operator="containsText" text="Not yet due">
      <formula>NOT(ISERROR(SEARCH("Not yet due",E75)))</formula>
    </cfRule>
    <cfRule type="containsText" dxfId="3074" priority="3124" operator="containsText" text="Completed Behind Schedule">
      <formula>NOT(ISERROR(SEARCH("Completed Behind Schedule",E75)))</formula>
    </cfRule>
    <cfRule type="containsText" dxfId="3073" priority="3125" operator="containsText" text="Off Target">
      <formula>NOT(ISERROR(SEARCH("Off Target",E75)))</formula>
    </cfRule>
    <cfRule type="containsText" dxfId="3072" priority="3126" operator="containsText" text="In Danger of Falling Behind Target">
      <formula>NOT(ISERROR(SEARCH("In Danger of Falling Behind Target",E75)))</formula>
    </cfRule>
    <cfRule type="containsText" dxfId="3071" priority="3127" operator="containsText" text="On Track to be Achieved">
      <formula>NOT(ISERROR(SEARCH("On Track to be Achieved",E75)))</formula>
    </cfRule>
    <cfRule type="containsText" dxfId="3070" priority="3128" operator="containsText" text="Fully Achieved">
      <formula>NOT(ISERROR(SEARCH("Fully Achieved",E75)))</formula>
    </cfRule>
    <cfRule type="containsText" dxfId="3069" priority="3129" operator="containsText" text="Fully Achieved">
      <formula>NOT(ISERROR(SEARCH("Fully Achieved",E75)))</formula>
    </cfRule>
    <cfRule type="containsText" dxfId="3068" priority="3130" operator="containsText" text="Fully Achieved">
      <formula>NOT(ISERROR(SEARCH("Fully Achieved",E75)))</formula>
    </cfRule>
    <cfRule type="containsText" dxfId="3067" priority="3131" operator="containsText" text="Deferred">
      <formula>NOT(ISERROR(SEARCH("Deferred",E75)))</formula>
    </cfRule>
    <cfRule type="containsText" dxfId="3066" priority="3132" operator="containsText" text="Deleted">
      <formula>NOT(ISERROR(SEARCH("Deleted",E75)))</formula>
    </cfRule>
    <cfRule type="containsText" dxfId="3065" priority="3133" operator="containsText" text="In Danger of Falling Behind Target">
      <formula>NOT(ISERROR(SEARCH("In Danger of Falling Behind Target",E75)))</formula>
    </cfRule>
    <cfRule type="containsText" dxfId="3064" priority="3134" operator="containsText" text="Not yet due">
      <formula>NOT(ISERROR(SEARCH("Not yet due",E75)))</formula>
    </cfRule>
    <cfRule type="containsText" dxfId="3063" priority="3135" operator="containsText" text="Update not Provided">
      <formula>NOT(ISERROR(SEARCH("Update not Provided",E75)))</formula>
    </cfRule>
  </conditionalFormatting>
  <conditionalFormatting sqref="E78:E83">
    <cfRule type="containsText" dxfId="3062" priority="3064" operator="containsText" text="On track to be achieved">
      <formula>NOT(ISERROR(SEARCH("On track to be achieved",E78)))</formula>
    </cfRule>
    <cfRule type="containsText" dxfId="3061" priority="3065" operator="containsText" text="Deferred">
      <formula>NOT(ISERROR(SEARCH("Deferred",E78)))</formula>
    </cfRule>
    <cfRule type="containsText" dxfId="3060" priority="3066" operator="containsText" text="Deleted">
      <formula>NOT(ISERROR(SEARCH("Deleted",E78)))</formula>
    </cfRule>
    <cfRule type="containsText" dxfId="3059" priority="3067" operator="containsText" text="In Danger of Falling Behind Target">
      <formula>NOT(ISERROR(SEARCH("In Danger of Falling Behind Target",E78)))</formula>
    </cfRule>
    <cfRule type="containsText" dxfId="3058" priority="3068" operator="containsText" text="Not yet due">
      <formula>NOT(ISERROR(SEARCH("Not yet due",E78)))</formula>
    </cfRule>
    <cfRule type="containsText" dxfId="3057" priority="3069" operator="containsText" text="Update not Provided">
      <formula>NOT(ISERROR(SEARCH("Update not Provided",E78)))</formula>
    </cfRule>
    <cfRule type="containsText" dxfId="3056" priority="3070" operator="containsText" text="Not yet due">
      <formula>NOT(ISERROR(SEARCH("Not yet due",E78)))</formula>
    </cfRule>
    <cfRule type="containsText" dxfId="3055" priority="3071" operator="containsText" text="Completed Behind Schedule">
      <formula>NOT(ISERROR(SEARCH("Completed Behind Schedule",E78)))</formula>
    </cfRule>
    <cfRule type="containsText" dxfId="3054" priority="3072" operator="containsText" text="Off Target">
      <formula>NOT(ISERROR(SEARCH("Off Target",E78)))</formula>
    </cfRule>
    <cfRule type="containsText" dxfId="3053" priority="3073" operator="containsText" text="On Track to be Achieved">
      <formula>NOT(ISERROR(SEARCH("On Track to be Achieved",E78)))</formula>
    </cfRule>
    <cfRule type="containsText" dxfId="3052" priority="3074" operator="containsText" text="Fully Achieved">
      <formula>NOT(ISERROR(SEARCH("Fully Achieved",E78)))</formula>
    </cfRule>
    <cfRule type="containsText" dxfId="3051" priority="3075" operator="containsText" text="Not yet due">
      <formula>NOT(ISERROR(SEARCH("Not yet due",E78)))</formula>
    </cfRule>
    <cfRule type="containsText" dxfId="3050" priority="3076" operator="containsText" text="Not Yet Due">
      <formula>NOT(ISERROR(SEARCH("Not Yet Due",E78)))</formula>
    </cfRule>
    <cfRule type="containsText" dxfId="3049" priority="3077" operator="containsText" text="Deferred">
      <formula>NOT(ISERROR(SEARCH("Deferred",E78)))</formula>
    </cfRule>
    <cfRule type="containsText" dxfId="3048" priority="3078" operator="containsText" text="Deleted">
      <formula>NOT(ISERROR(SEARCH("Deleted",E78)))</formula>
    </cfRule>
    <cfRule type="containsText" dxfId="3047" priority="3079" operator="containsText" text="In Danger of Falling Behind Target">
      <formula>NOT(ISERROR(SEARCH("In Danger of Falling Behind Target",E78)))</formula>
    </cfRule>
    <cfRule type="containsText" dxfId="3046" priority="3080" operator="containsText" text="Not yet due">
      <formula>NOT(ISERROR(SEARCH("Not yet due",E78)))</formula>
    </cfRule>
    <cfRule type="containsText" dxfId="3045" priority="3081" operator="containsText" text="Completed Behind Schedule">
      <formula>NOT(ISERROR(SEARCH("Completed Behind Schedule",E78)))</formula>
    </cfRule>
    <cfRule type="containsText" dxfId="3044" priority="3082" operator="containsText" text="Off Target">
      <formula>NOT(ISERROR(SEARCH("Off Target",E78)))</formula>
    </cfRule>
    <cfRule type="containsText" dxfId="3043" priority="3083" operator="containsText" text="In Danger of Falling Behind Target">
      <formula>NOT(ISERROR(SEARCH("In Danger of Falling Behind Target",E78)))</formula>
    </cfRule>
    <cfRule type="containsText" dxfId="3042" priority="3084" operator="containsText" text="On Track to be Achieved">
      <formula>NOT(ISERROR(SEARCH("On Track to be Achieved",E78)))</formula>
    </cfRule>
    <cfRule type="containsText" dxfId="3041" priority="3085" operator="containsText" text="Fully Achieved">
      <formula>NOT(ISERROR(SEARCH("Fully Achieved",E78)))</formula>
    </cfRule>
    <cfRule type="containsText" dxfId="3040" priority="3086" operator="containsText" text="Update not Provided">
      <formula>NOT(ISERROR(SEARCH("Update not Provided",E78)))</formula>
    </cfRule>
    <cfRule type="containsText" dxfId="3039" priority="3087" operator="containsText" text="Not yet due">
      <formula>NOT(ISERROR(SEARCH("Not yet due",E78)))</formula>
    </cfRule>
    <cfRule type="containsText" dxfId="3038" priority="3088" operator="containsText" text="Completed Behind Schedule">
      <formula>NOT(ISERROR(SEARCH("Completed Behind Schedule",E78)))</formula>
    </cfRule>
    <cfRule type="containsText" dxfId="3037" priority="3089" operator="containsText" text="Off Target">
      <formula>NOT(ISERROR(SEARCH("Off Target",E78)))</formula>
    </cfRule>
    <cfRule type="containsText" dxfId="3036" priority="3090" operator="containsText" text="In Danger of Falling Behind Target">
      <formula>NOT(ISERROR(SEARCH("In Danger of Falling Behind Target",E78)))</formula>
    </cfRule>
    <cfRule type="containsText" dxfId="3035" priority="3091" operator="containsText" text="On Track to be Achieved">
      <formula>NOT(ISERROR(SEARCH("On Track to be Achieved",E78)))</formula>
    </cfRule>
    <cfRule type="containsText" dxfId="3034" priority="3092" operator="containsText" text="Fully Achieved">
      <formula>NOT(ISERROR(SEARCH("Fully Achieved",E78)))</formula>
    </cfRule>
    <cfRule type="containsText" dxfId="3033" priority="3093" operator="containsText" text="Fully Achieved">
      <formula>NOT(ISERROR(SEARCH("Fully Achieved",E78)))</formula>
    </cfRule>
    <cfRule type="containsText" dxfId="3032" priority="3094" operator="containsText" text="Fully Achieved">
      <formula>NOT(ISERROR(SEARCH("Fully Achieved",E78)))</formula>
    </cfRule>
    <cfRule type="containsText" dxfId="3031" priority="3095" operator="containsText" text="Deferred">
      <formula>NOT(ISERROR(SEARCH("Deferred",E78)))</formula>
    </cfRule>
    <cfRule type="containsText" dxfId="3030" priority="3096" operator="containsText" text="Deleted">
      <formula>NOT(ISERROR(SEARCH("Deleted",E78)))</formula>
    </cfRule>
    <cfRule type="containsText" dxfId="3029" priority="3097" operator="containsText" text="In Danger of Falling Behind Target">
      <formula>NOT(ISERROR(SEARCH("In Danger of Falling Behind Target",E78)))</formula>
    </cfRule>
    <cfRule type="containsText" dxfId="3028" priority="3098" operator="containsText" text="Not yet due">
      <formula>NOT(ISERROR(SEARCH("Not yet due",E78)))</formula>
    </cfRule>
    <cfRule type="containsText" dxfId="3027" priority="3099" operator="containsText" text="Update not Provided">
      <formula>NOT(ISERROR(SEARCH("Update not Provided",E78)))</formula>
    </cfRule>
  </conditionalFormatting>
  <conditionalFormatting sqref="E85">
    <cfRule type="containsText" dxfId="3026" priority="3028" operator="containsText" text="On track to be achieved">
      <formula>NOT(ISERROR(SEARCH("On track to be achieved",E85)))</formula>
    </cfRule>
    <cfRule type="containsText" dxfId="3025" priority="3029" operator="containsText" text="Deferred">
      <formula>NOT(ISERROR(SEARCH("Deferred",E85)))</formula>
    </cfRule>
    <cfRule type="containsText" dxfId="3024" priority="3030" operator="containsText" text="Deleted">
      <formula>NOT(ISERROR(SEARCH("Deleted",E85)))</formula>
    </cfRule>
    <cfRule type="containsText" dxfId="3023" priority="3031" operator="containsText" text="In Danger of Falling Behind Target">
      <formula>NOT(ISERROR(SEARCH("In Danger of Falling Behind Target",E85)))</formula>
    </cfRule>
    <cfRule type="containsText" dxfId="3022" priority="3032" operator="containsText" text="Not yet due">
      <formula>NOT(ISERROR(SEARCH("Not yet due",E85)))</formula>
    </cfRule>
    <cfRule type="containsText" dxfId="3021" priority="3033" operator="containsText" text="Update not Provided">
      <formula>NOT(ISERROR(SEARCH("Update not Provided",E85)))</formula>
    </cfRule>
    <cfRule type="containsText" dxfId="3020" priority="3034" operator="containsText" text="Not yet due">
      <formula>NOT(ISERROR(SEARCH("Not yet due",E85)))</formula>
    </cfRule>
    <cfRule type="containsText" dxfId="3019" priority="3035" operator="containsText" text="Completed Behind Schedule">
      <formula>NOT(ISERROR(SEARCH("Completed Behind Schedule",E85)))</formula>
    </cfRule>
    <cfRule type="containsText" dxfId="3018" priority="3036" operator="containsText" text="Off Target">
      <formula>NOT(ISERROR(SEARCH("Off Target",E85)))</formula>
    </cfRule>
    <cfRule type="containsText" dxfId="3017" priority="3037" operator="containsText" text="On Track to be Achieved">
      <formula>NOT(ISERROR(SEARCH("On Track to be Achieved",E85)))</formula>
    </cfRule>
    <cfRule type="containsText" dxfId="3016" priority="3038" operator="containsText" text="Fully Achieved">
      <formula>NOT(ISERROR(SEARCH("Fully Achieved",E85)))</formula>
    </cfRule>
    <cfRule type="containsText" dxfId="3015" priority="3039" operator="containsText" text="Not yet due">
      <formula>NOT(ISERROR(SEARCH("Not yet due",E85)))</formula>
    </cfRule>
    <cfRule type="containsText" dxfId="3014" priority="3040" operator="containsText" text="Not Yet Due">
      <formula>NOT(ISERROR(SEARCH("Not Yet Due",E85)))</formula>
    </cfRule>
    <cfRule type="containsText" dxfId="3013" priority="3041" operator="containsText" text="Deferred">
      <formula>NOT(ISERROR(SEARCH("Deferred",E85)))</formula>
    </cfRule>
    <cfRule type="containsText" dxfId="3012" priority="3042" operator="containsText" text="Deleted">
      <formula>NOT(ISERROR(SEARCH("Deleted",E85)))</formula>
    </cfRule>
    <cfRule type="containsText" dxfId="3011" priority="3043" operator="containsText" text="In Danger of Falling Behind Target">
      <formula>NOT(ISERROR(SEARCH("In Danger of Falling Behind Target",E85)))</formula>
    </cfRule>
    <cfRule type="containsText" dxfId="3010" priority="3044" operator="containsText" text="Not yet due">
      <formula>NOT(ISERROR(SEARCH("Not yet due",E85)))</formula>
    </cfRule>
    <cfRule type="containsText" dxfId="3009" priority="3045" operator="containsText" text="Completed Behind Schedule">
      <formula>NOT(ISERROR(SEARCH("Completed Behind Schedule",E85)))</formula>
    </cfRule>
    <cfRule type="containsText" dxfId="3008" priority="3046" operator="containsText" text="Off Target">
      <formula>NOT(ISERROR(SEARCH("Off Target",E85)))</formula>
    </cfRule>
    <cfRule type="containsText" dxfId="3007" priority="3047" operator="containsText" text="In Danger of Falling Behind Target">
      <formula>NOT(ISERROR(SEARCH("In Danger of Falling Behind Target",E85)))</formula>
    </cfRule>
    <cfRule type="containsText" dxfId="3006" priority="3048" operator="containsText" text="On Track to be Achieved">
      <formula>NOT(ISERROR(SEARCH("On Track to be Achieved",E85)))</formula>
    </cfRule>
    <cfRule type="containsText" dxfId="3005" priority="3049" operator="containsText" text="Fully Achieved">
      <formula>NOT(ISERROR(SEARCH("Fully Achieved",E85)))</formula>
    </cfRule>
    <cfRule type="containsText" dxfId="3004" priority="3050" operator="containsText" text="Update not Provided">
      <formula>NOT(ISERROR(SEARCH("Update not Provided",E85)))</formula>
    </cfRule>
    <cfRule type="containsText" dxfId="3003" priority="3051" operator="containsText" text="Not yet due">
      <formula>NOT(ISERROR(SEARCH("Not yet due",E85)))</formula>
    </cfRule>
    <cfRule type="containsText" dxfId="3002" priority="3052" operator="containsText" text="Completed Behind Schedule">
      <formula>NOT(ISERROR(SEARCH("Completed Behind Schedule",E85)))</formula>
    </cfRule>
    <cfRule type="containsText" dxfId="3001" priority="3053" operator="containsText" text="Off Target">
      <formula>NOT(ISERROR(SEARCH("Off Target",E85)))</formula>
    </cfRule>
    <cfRule type="containsText" dxfId="3000" priority="3054" operator="containsText" text="In Danger of Falling Behind Target">
      <formula>NOT(ISERROR(SEARCH("In Danger of Falling Behind Target",E85)))</formula>
    </cfRule>
    <cfRule type="containsText" dxfId="2999" priority="3055" operator="containsText" text="On Track to be Achieved">
      <formula>NOT(ISERROR(SEARCH("On Track to be Achieved",E85)))</formula>
    </cfRule>
    <cfRule type="containsText" dxfId="2998" priority="3056" operator="containsText" text="Fully Achieved">
      <formula>NOT(ISERROR(SEARCH("Fully Achieved",E85)))</formula>
    </cfRule>
    <cfRule type="containsText" dxfId="2997" priority="3057" operator="containsText" text="Fully Achieved">
      <formula>NOT(ISERROR(SEARCH("Fully Achieved",E85)))</formula>
    </cfRule>
    <cfRule type="containsText" dxfId="2996" priority="3058" operator="containsText" text="Fully Achieved">
      <formula>NOT(ISERROR(SEARCH("Fully Achieved",E85)))</formula>
    </cfRule>
    <cfRule type="containsText" dxfId="2995" priority="3059" operator="containsText" text="Deferred">
      <formula>NOT(ISERROR(SEARCH("Deferred",E85)))</formula>
    </cfRule>
    <cfRule type="containsText" dxfId="2994" priority="3060" operator="containsText" text="Deleted">
      <formula>NOT(ISERROR(SEARCH("Deleted",E85)))</formula>
    </cfRule>
    <cfRule type="containsText" dxfId="2993" priority="3061" operator="containsText" text="In Danger of Falling Behind Target">
      <formula>NOT(ISERROR(SEARCH("In Danger of Falling Behind Target",E85)))</formula>
    </cfRule>
    <cfRule type="containsText" dxfId="2992" priority="3062" operator="containsText" text="Not yet due">
      <formula>NOT(ISERROR(SEARCH("Not yet due",E85)))</formula>
    </cfRule>
    <cfRule type="containsText" dxfId="2991" priority="3063" operator="containsText" text="Update not Provided">
      <formula>NOT(ISERROR(SEARCH("Update not Provided",E85)))</formula>
    </cfRule>
  </conditionalFormatting>
  <conditionalFormatting sqref="E87:E88">
    <cfRule type="containsText" dxfId="2990" priority="2992" operator="containsText" text="On track to be achieved">
      <formula>NOT(ISERROR(SEARCH("On track to be achieved",E87)))</formula>
    </cfRule>
    <cfRule type="containsText" dxfId="2989" priority="2993" operator="containsText" text="Deferred">
      <formula>NOT(ISERROR(SEARCH("Deferred",E87)))</formula>
    </cfRule>
    <cfRule type="containsText" dxfId="2988" priority="2994" operator="containsText" text="Deleted">
      <formula>NOT(ISERROR(SEARCH("Deleted",E87)))</formula>
    </cfRule>
    <cfRule type="containsText" dxfId="2987" priority="2995" operator="containsText" text="In Danger of Falling Behind Target">
      <formula>NOT(ISERROR(SEARCH("In Danger of Falling Behind Target",E87)))</formula>
    </cfRule>
    <cfRule type="containsText" dxfId="2986" priority="2996" operator="containsText" text="Not yet due">
      <formula>NOT(ISERROR(SEARCH("Not yet due",E87)))</formula>
    </cfRule>
    <cfRule type="containsText" dxfId="2985" priority="2997" operator="containsText" text="Update not Provided">
      <formula>NOT(ISERROR(SEARCH("Update not Provided",E87)))</formula>
    </cfRule>
    <cfRule type="containsText" dxfId="2984" priority="2998" operator="containsText" text="Not yet due">
      <formula>NOT(ISERROR(SEARCH("Not yet due",E87)))</formula>
    </cfRule>
    <cfRule type="containsText" dxfId="2983" priority="2999" operator="containsText" text="Completed Behind Schedule">
      <formula>NOT(ISERROR(SEARCH("Completed Behind Schedule",E87)))</formula>
    </cfRule>
    <cfRule type="containsText" dxfId="2982" priority="3000" operator="containsText" text="Off Target">
      <formula>NOT(ISERROR(SEARCH("Off Target",E87)))</formula>
    </cfRule>
    <cfRule type="containsText" dxfId="2981" priority="3001" operator="containsText" text="On Track to be Achieved">
      <formula>NOT(ISERROR(SEARCH("On Track to be Achieved",E87)))</formula>
    </cfRule>
    <cfRule type="containsText" dxfId="2980" priority="3002" operator="containsText" text="Fully Achieved">
      <formula>NOT(ISERROR(SEARCH("Fully Achieved",E87)))</formula>
    </cfRule>
    <cfRule type="containsText" dxfId="2979" priority="3003" operator="containsText" text="Not yet due">
      <formula>NOT(ISERROR(SEARCH("Not yet due",E87)))</formula>
    </cfRule>
    <cfRule type="containsText" dxfId="2978" priority="3004" operator="containsText" text="Not Yet Due">
      <formula>NOT(ISERROR(SEARCH("Not Yet Due",E87)))</formula>
    </cfRule>
    <cfRule type="containsText" dxfId="2977" priority="3005" operator="containsText" text="Deferred">
      <formula>NOT(ISERROR(SEARCH("Deferred",E87)))</formula>
    </cfRule>
    <cfRule type="containsText" dxfId="2976" priority="3006" operator="containsText" text="Deleted">
      <formula>NOT(ISERROR(SEARCH("Deleted",E87)))</formula>
    </cfRule>
    <cfRule type="containsText" dxfId="2975" priority="3007" operator="containsText" text="In Danger of Falling Behind Target">
      <formula>NOT(ISERROR(SEARCH("In Danger of Falling Behind Target",E87)))</formula>
    </cfRule>
    <cfRule type="containsText" dxfId="2974" priority="3008" operator="containsText" text="Not yet due">
      <formula>NOT(ISERROR(SEARCH("Not yet due",E87)))</formula>
    </cfRule>
    <cfRule type="containsText" dxfId="2973" priority="3009" operator="containsText" text="Completed Behind Schedule">
      <formula>NOT(ISERROR(SEARCH("Completed Behind Schedule",E87)))</formula>
    </cfRule>
    <cfRule type="containsText" dxfId="2972" priority="3010" operator="containsText" text="Off Target">
      <formula>NOT(ISERROR(SEARCH("Off Target",E87)))</formula>
    </cfRule>
    <cfRule type="containsText" dxfId="2971" priority="3011" operator="containsText" text="In Danger of Falling Behind Target">
      <formula>NOT(ISERROR(SEARCH("In Danger of Falling Behind Target",E87)))</formula>
    </cfRule>
    <cfRule type="containsText" dxfId="2970" priority="3012" operator="containsText" text="On Track to be Achieved">
      <formula>NOT(ISERROR(SEARCH("On Track to be Achieved",E87)))</formula>
    </cfRule>
    <cfRule type="containsText" dxfId="2969" priority="3013" operator="containsText" text="Fully Achieved">
      <formula>NOT(ISERROR(SEARCH("Fully Achieved",E87)))</formula>
    </cfRule>
    <cfRule type="containsText" dxfId="2968" priority="3014" operator="containsText" text="Update not Provided">
      <formula>NOT(ISERROR(SEARCH("Update not Provided",E87)))</formula>
    </cfRule>
    <cfRule type="containsText" dxfId="2967" priority="3015" operator="containsText" text="Not yet due">
      <formula>NOT(ISERROR(SEARCH("Not yet due",E87)))</formula>
    </cfRule>
    <cfRule type="containsText" dxfId="2966" priority="3016" operator="containsText" text="Completed Behind Schedule">
      <formula>NOT(ISERROR(SEARCH("Completed Behind Schedule",E87)))</formula>
    </cfRule>
    <cfRule type="containsText" dxfId="2965" priority="3017" operator="containsText" text="Off Target">
      <formula>NOT(ISERROR(SEARCH("Off Target",E87)))</formula>
    </cfRule>
    <cfRule type="containsText" dxfId="2964" priority="3018" operator="containsText" text="In Danger of Falling Behind Target">
      <formula>NOT(ISERROR(SEARCH("In Danger of Falling Behind Target",E87)))</formula>
    </cfRule>
    <cfRule type="containsText" dxfId="2963" priority="3019" operator="containsText" text="On Track to be Achieved">
      <formula>NOT(ISERROR(SEARCH("On Track to be Achieved",E87)))</formula>
    </cfRule>
    <cfRule type="containsText" dxfId="2962" priority="3020" operator="containsText" text="Fully Achieved">
      <formula>NOT(ISERROR(SEARCH("Fully Achieved",E87)))</formula>
    </cfRule>
    <cfRule type="containsText" dxfId="2961" priority="3021" operator="containsText" text="Fully Achieved">
      <formula>NOT(ISERROR(SEARCH("Fully Achieved",E87)))</formula>
    </cfRule>
    <cfRule type="containsText" dxfId="2960" priority="3022" operator="containsText" text="Fully Achieved">
      <formula>NOT(ISERROR(SEARCH("Fully Achieved",E87)))</formula>
    </cfRule>
    <cfRule type="containsText" dxfId="2959" priority="3023" operator="containsText" text="Deferred">
      <formula>NOT(ISERROR(SEARCH("Deferred",E87)))</formula>
    </cfRule>
    <cfRule type="containsText" dxfId="2958" priority="3024" operator="containsText" text="Deleted">
      <formula>NOT(ISERROR(SEARCH("Deleted",E87)))</formula>
    </cfRule>
    <cfRule type="containsText" dxfId="2957" priority="3025" operator="containsText" text="In Danger of Falling Behind Target">
      <formula>NOT(ISERROR(SEARCH("In Danger of Falling Behind Target",E87)))</formula>
    </cfRule>
    <cfRule type="containsText" dxfId="2956" priority="3026" operator="containsText" text="Not yet due">
      <formula>NOT(ISERROR(SEARCH("Not yet due",E87)))</formula>
    </cfRule>
    <cfRule type="containsText" dxfId="2955" priority="3027" operator="containsText" text="Update not Provided">
      <formula>NOT(ISERROR(SEARCH("Update not Provided",E87)))</formula>
    </cfRule>
  </conditionalFormatting>
  <conditionalFormatting sqref="E90:E94">
    <cfRule type="containsText" dxfId="2954" priority="2956" operator="containsText" text="On track to be achieved">
      <formula>NOT(ISERROR(SEARCH("On track to be achieved",E90)))</formula>
    </cfRule>
    <cfRule type="containsText" dxfId="2953" priority="2957" operator="containsText" text="Deferred">
      <formula>NOT(ISERROR(SEARCH("Deferred",E90)))</formula>
    </cfRule>
    <cfRule type="containsText" dxfId="2952" priority="2958" operator="containsText" text="Deleted">
      <formula>NOT(ISERROR(SEARCH("Deleted",E90)))</formula>
    </cfRule>
    <cfRule type="containsText" dxfId="2951" priority="2959" operator="containsText" text="In Danger of Falling Behind Target">
      <formula>NOT(ISERROR(SEARCH("In Danger of Falling Behind Target",E90)))</formula>
    </cfRule>
    <cfRule type="containsText" dxfId="2950" priority="2960" operator="containsText" text="Not yet due">
      <formula>NOT(ISERROR(SEARCH("Not yet due",E90)))</formula>
    </cfRule>
    <cfRule type="containsText" dxfId="2949" priority="2961" operator="containsText" text="Update not Provided">
      <formula>NOT(ISERROR(SEARCH("Update not Provided",E90)))</formula>
    </cfRule>
    <cfRule type="containsText" dxfId="2948" priority="2962" operator="containsText" text="Not yet due">
      <formula>NOT(ISERROR(SEARCH("Not yet due",E90)))</formula>
    </cfRule>
    <cfRule type="containsText" dxfId="2947" priority="2963" operator="containsText" text="Completed Behind Schedule">
      <formula>NOT(ISERROR(SEARCH("Completed Behind Schedule",E90)))</formula>
    </cfRule>
    <cfRule type="containsText" dxfId="2946" priority="2964" operator="containsText" text="Off Target">
      <formula>NOT(ISERROR(SEARCH("Off Target",E90)))</formula>
    </cfRule>
    <cfRule type="containsText" dxfId="2945" priority="2965" operator="containsText" text="On Track to be Achieved">
      <formula>NOT(ISERROR(SEARCH("On Track to be Achieved",E90)))</formula>
    </cfRule>
    <cfRule type="containsText" dxfId="2944" priority="2966" operator="containsText" text="Fully Achieved">
      <formula>NOT(ISERROR(SEARCH("Fully Achieved",E90)))</formula>
    </cfRule>
    <cfRule type="containsText" dxfId="2943" priority="2967" operator="containsText" text="Not yet due">
      <formula>NOT(ISERROR(SEARCH("Not yet due",E90)))</formula>
    </cfRule>
    <cfRule type="containsText" dxfId="2942" priority="2968" operator="containsText" text="Not Yet Due">
      <formula>NOT(ISERROR(SEARCH("Not Yet Due",E90)))</formula>
    </cfRule>
    <cfRule type="containsText" dxfId="2941" priority="2969" operator="containsText" text="Deferred">
      <formula>NOT(ISERROR(SEARCH("Deferred",E90)))</formula>
    </cfRule>
    <cfRule type="containsText" dxfId="2940" priority="2970" operator="containsText" text="Deleted">
      <formula>NOT(ISERROR(SEARCH("Deleted",E90)))</formula>
    </cfRule>
    <cfRule type="containsText" dxfId="2939" priority="2971" operator="containsText" text="In Danger of Falling Behind Target">
      <formula>NOT(ISERROR(SEARCH("In Danger of Falling Behind Target",E90)))</formula>
    </cfRule>
    <cfRule type="containsText" dxfId="2938" priority="2972" operator="containsText" text="Not yet due">
      <formula>NOT(ISERROR(SEARCH("Not yet due",E90)))</formula>
    </cfRule>
    <cfRule type="containsText" dxfId="2937" priority="2973" operator="containsText" text="Completed Behind Schedule">
      <formula>NOT(ISERROR(SEARCH("Completed Behind Schedule",E90)))</formula>
    </cfRule>
    <cfRule type="containsText" dxfId="2936" priority="2974" operator="containsText" text="Off Target">
      <formula>NOT(ISERROR(SEARCH("Off Target",E90)))</formula>
    </cfRule>
    <cfRule type="containsText" dxfId="2935" priority="2975" operator="containsText" text="In Danger of Falling Behind Target">
      <formula>NOT(ISERROR(SEARCH("In Danger of Falling Behind Target",E90)))</formula>
    </cfRule>
    <cfRule type="containsText" dxfId="2934" priority="2976" operator="containsText" text="On Track to be Achieved">
      <formula>NOT(ISERROR(SEARCH("On Track to be Achieved",E90)))</formula>
    </cfRule>
    <cfRule type="containsText" dxfId="2933" priority="2977" operator="containsText" text="Fully Achieved">
      <formula>NOT(ISERROR(SEARCH("Fully Achieved",E90)))</formula>
    </cfRule>
    <cfRule type="containsText" dxfId="2932" priority="2978" operator="containsText" text="Update not Provided">
      <formula>NOT(ISERROR(SEARCH("Update not Provided",E90)))</formula>
    </cfRule>
    <cfRule type="containsText" dxfId="2931" priority="2979" operator="containsText" text="Not yet due">
      <formula>NOT(ISERROR(SEARCH("Not yet due",E90)))</formula>
    </cfRule>
    <cfRule type="containsText" dxfId="2930" priority="2980" operator="containsText" text="Completed Behind Schedule">
      <formula>NOT(ISERROR(SEARCH("Completed Behind Schedule",E90)))</formula>
    </cfRule>
    <cfRule type="containsText" dxfId="2929" priority="2981" operator="containsText" text="Off Target">
      <formula>NOT(ISERROR(SEARCH("Off Target",E90)))</formula>
    </cfRule>
    <cfRule type="containsText" dxfId="2928" priority="2982" operator="containsText" text="In Danger of Falling Behind Target">
      <formula>NOT(ISERROR(SEARCH("In Danger of Falling Behind Target",E90)))</formula>
    </cfRule>
    <cfRule type="containsText" dxfId="2927" priority="2983" operator="containsText" text="On Track to be Achieved">
      <formula>NOT(ISERROR(SEARCH("On Track to be Achieved",E90)))</formula>
    </cfRule>
    <cfRule type="containsText" dxfId="2926" priority="2984" operator="containsText" text="Fully Achieved">
      <formula>NOT(ISERROR(SEARCH("Fully Achieved",E90)))</formula>
    </cfRule>
    <cfRule type="containsText" dxfId="2925" priority="2985" operator="containsText" text="Fully Achieved">
      <formula>NOT(ISERROR(SEARCH("Fully Achieved",E90)))</formula>
    </cfRule>
    <cfRule type="containsText" dxfId="2924" priority="2986" operator="containsText" text="Fully Achieved">
      <formula>NOT(ISERROR(SEARCH("Fully Achieved",E90)))</formula>
    </cfRule>
    <cfRule type="containsText" dxfId="2923" priority="2987" operator="containsText" text="Deferred">
      <formula>NOT(ISERROR(SEARCH("Deferred",E90)))</formula>
    </cfRule>
    <cfRule type="containsText" dxfId="2922" priority="2988" operator="containsText" text="Deleted">
      <formula>NOT(ISERROR(SEARCH("Deleted",E90)))</formula>
    </cfRule>
    <cfRule type="containsText" dxfId="2921" priority="2989" operator="containsText" text="In Danger of Falling Behind Target">
      <formula>NOT(ISERROR(SEARCH("In Danger of Falling Behind Target",E90)))</formula>
    </cfRule>
    <cfRule type="containsText" dxfId="2920" priority="2990" operator="containsText" text="Not yet due">
      <formula>NOT(ISERROR(SEARCH("Not yet due",E90)))</formula>
    </cfRule>
    <cfRule type="containsText" dxfId="2919" priority="2991" operator="containsText" text="Update not Provided">
      <formula>NOT(ISERROR(SEARCH("Update not Provided",E90)))</formula>
    </cfRule>
  </conditionalFormatting>
  <conditionalFormatting sqref="E96">
    <cfRule type="containsText" dxfId="2918" priority="2920" operator="containsText" text="On track to be achieved">
      <formula>NOT(ISERROR(SEARCH("On track to be achieved",E96)))</formula>
    </cfRule>
    <cfRule type="containsText" dxfId="2917" priority="2921" operator="containsText" text="Deferred">
      <formula>NOT(ISERROR(SEARCH("Deferred",E96)))</formula>
    </cfRule>
    <cfRule type="containsText" dxfId="2916" priority="2922" operator="containsText" text="Deleted">
      <formula>NOT(ISERROR(SEARCH("Deleted",E96)))</formula>
    </cfRule>
    <cfRule type="containsText" dxfId="2915" priority="2923" operator="containsText" text="In Danger of Falling Behind Target">
      <formula>NOT(ISERROR(SEARCH("In Danger of Falling Behind Target",E96)))</formula>
    </cfRule>
    <cfRule type="containsText" dxfId="2914" priority="2924" operator="containsText" text="Not yet due">
      <formula>NOT(ISERROR(SEARCH("Not yet due",E96)))</formula>
    </cfRule>
    <cfRule type="containsText" dxfId="2913" priority="2925" operator="containsText" text="Update not Provided">
      <formula>NOT(ISERROR(SEARCH("Update not Provided",E96)))</formula>
    </cfRule>
    <cfRule type="containsText" dxfId="2912" priority="2926" operator="containsText" text="Not yet due">
      <formula>NOT(ISERROR(SEARCH("Not yet due",E96)))</formula>
    </cfRule>
    <cfRule type="containsText" dxfId="2911" priority="2927" operator="containsText" text="Completed Behind Schedule">
      <formula>NOT(ISERROR(SEARCH("Completed Behind Schedule",E96)))</formula>
    </cfRule>
    <cfRule type="containsText" dxfId="2910" priority="2928" operator="containsText" text="Off Target">
      <formula>NOT(ISERROR(SEARCH("Off Target",E96)))</formula>
    </cfRule>
    <cfRule type="containsText" dxfId="2909" priority="2929" operator="containsText" text="On Track to be Achieved">
      <formula>NOT(ISERROR(SEARCH("On Track to be Achieved",E96)))</formula>
    </cfRule>
    <cfRule type="containsText" dxfId="2908" priority="2930" operator="containsText" text="Fully Achieved">
      <formula>NOT(ISERROR(SEARCH("Fully Achieved",E96)))</formula>
    </cfRule>
    <cfRule type="containsText" dxfId="2907" priority="2931" operator="containsText" text="Not yet due">
      <formula>NOT(ISERROR(SEARCH("Not yet due",E96)))</formula>
    </cfRule>
    <cfRule type="containsText" dxfId="2906" priority="2932" operator="containsText" text="Not Yet Due">
      <formula>NOT(ISERROR(SEARCH("Not Yet Due",E96)))</formula>
    </cfRule>
    <cfRule type="containsText" dxfId="2905" priority="2933" operator="containsText" text="Deferred">
      <formula>NOT(ISERROR(SEARCH("Deferred",E96)))</formula>
    </cfRule>
    <cfRule type="containsText" dxfId="2904" priority="2934" operator="containsText" text="Deleted">
      <formula>NOT(ISERROR(SEARCH("Deleted",E96)))</formula>
    </cfRule>
    <cfRule type="containsText" dxfId="2903" priority="2935" operator="containsText" text="In Danger of Falling Behind Target">
      <formula>NOT(ISERROR(SEARCH("In Danger of Falling Behind Target",E96)))</formula>
    </cfRule>
    <cfRule type="containsText" dxfId="2902" priority="2936" operator="containsText" text="Not yet due">
      <formula>NOT(ISERROR(SEARCH("Not yet due",E96)))</formula>
    </cfRule>
    <cfRule type="containsText" dxfId="2901" priority="2937" operator="containsText" text="Completed Behind Schedule">
      <formula>NOT(ISERROR(SEARCH("Completed Behind Schedule",E96)))</formula>
    </cfRule>
    <cfRule type="containsText" dxfId="2900" priority="2938" operator="containsText" text="Off Target">
      <formula>NOT(ISERROR(SEARCH("Off Target",E96)))</formula>
    </cfRule>
    <cfRule type="containsText" dxfId="2899" priority="2939" operator="containsText" text="In Danger of Falling Behind Target">
      <formula>NOT(ISERROR(SEARCH("In Danger of Falling Behind Target",E96)))</formula>
    </cfRule>
    <cfRule type="containsText" dxfId="2898" priority="2940" operator="containsText" text="On Track to be Achieved">
      <formula>NOT(ISERROR(SEARCH("On Track to be Achieved",E96)))</formula>
    </cfRule>
    <cfRule type="containsText" dxfId="2897" priority="2941" operator="containsText" text="Fully Achieved">
      <formula>NOT(ISERROR(SEARCH("Fully Achieved",E96)))</formula>
    </cfRule>
    <cfRule type="containsText" dxfId="2896" priority="2942" operator="containsText" text="Update not Provided">
      <formula>NOT(ISERROR(SEARCH("Update not Provided",E96)))</formula>
    </cfRule>
    <cfRule type="containsText" dxfId="2895" priority="2943" operator="containsText" text="Not yet due">
      <formula>NOT(ISERROR(SEARCH("Not yet due",E96)))</formula>
    </cfRule>
    <cfRule type="containsText" dxfId="2894" priority="2944" operator="containsText" text="Completed Behind Schedule">
      <formula>NOT(ISERROR(SEARCH("Completed Behind Schedule",E96)))</formula>
    </cfRule>
    <cfRule type="containsText" dxfId="2893" priority="2945" operator="containsText" text="Off Target">
      <formula>NOT(ISERROR(SEARCH("Off Target",E96)))</formula>
    </cfRule>
    <cfRule type="containsText" dxfId="2892" priority="2946" operator="containsText" text="In Danger of Falling Behind Target">
      <formula>NOT(ISERROR(SEARCH("In Danger of Falling Behind Target",E96)))</formula>
    </cfRule>
    <cfRule type="containsText" dxfId="2891" priority="2947" operator="containsText" text="On Track to be Achieved">
      <formula>NOT(ISERROR(SEARCH("On Track to be Achieved",E96)))</formula>
    </cfRule>
    <cfRule type="containsText" dxfId="2890" priority="2948" operator="containsText" text="Fully Achieved">
      <formula>NOT(ISERROR(SEARCH("Fully Achieved",E96)))</formula>
    </cfRule>
    <cfRule type="containsText" dxfId="2889" priority="2949" operator="containsText" text="Fully Achieved">
      <formula>NOT(ISERROR(SEARCH("Fully Achieved",E96)))</formula>
    </cfRule>
    <cfRule type="containsText" dxfId="2888" priority="2950" operator="containsText" text="Fully Achieved">
      <formula>NOT(ISERROR(SEARCH("Fully Achieved",E96)))</formula>
    </cfRule>
    <cfRule type="containsText" dxfId="2887" priority="2951" operator="containsText" text="Deferred">
      <formula>NOT(ISERROR(SEARCH("Deferred",E96)))</formula>
    </cfRule>
    <cfRule type="containsText" dxfId="2886" priority="2952" operator="containsText" text="Deleted">
      <formula>NOT(ISERROR(SEARCH("Deleted",E96)))</formula>
    </cfRule>
    <cfRule type="containsText" dxfId="2885" priority="2953" operator="containsText" text="In Danger of Falling Behind Target">
      <formula>NOT(ISERROR(SEARCH("In Danger of Falling Behind Target",E96)))</formula>
    </cfRule>
    <cfRule type="containsText" dxfId="2884" priority="2954" operator="containsText" text="Not yet due">
      <formula>NOT(ISERROR(SEARCH("Not yet due",E96)))</formula>
    </cfRule>
    <cfRule type="containsText" dxfId="2883" priority="2955" operator="containsText" text="Update not Provided">
      <formula>NOT(ISERROR(SEARCH("Update not Provided",E96)))</formula>
    </cfRule>
  </conditionalFormatting>
  <conditionalFormatting sqref="E102:E121">
    <cfRule type="containsText" dxfId="2882" priority="2884" operator="containsText" text="On track to be achieved">
      <formula>NOT(ISERROR(SEARCH("On track to be achieved",E102)))</formula>
    </cfRule>
    <cfRule type="containsText" dxfId="2881" priority="2885" operator="containsText" text="Deferred">
      <formula>NOT(ISERROR(SEARCH("Deferred",E102)))</formula>
    </cfRule>
    <cfRule type="containsText" dxfId="2880" priority="2886" operator="containsText" text="Deleted">
      <formula>NOT(ISERROR(SEARCH("Deleted",E102)))</formula>
    </cfRule>
    <cfRule type="containsText" dxfId="2879" priority="2887" operator="containsText" text="In Danger of Falling Behind Target">
      <formula>NOT(ISERROR(SEARCH("In Danger of Falling Behind Target",E102)))</formula>
    </cfRule>
    <cfRule type="containsText" dxfId="2878" priority="2888" operator="containsText" text="Not yet due">
      <formula>NOT(ISERROR(SEARCH("Not yet due",E102)))</formula>
    </cfRule>
    <cfRule type="containsText" dxfId="2877" priority="2889" operator="containsText" text="Update not Provided">
      <formula>NOT(ISERROR(SEARCH("Update not Provided",E102)))</formula>
    </cfRule>
    <cfRule type="containsText" dxfId="2876" priority="2890" operator="containsText" text="Not yet due">
      <formula>NOT(ISERROR(SEARCH("Not yet due",E102)))</formula>
    </cfRule>
    <cfRule type="containsText" dxfId="2875" priority="2891" operator="containsText" text="Completed Behind Schedule">
      <formula>NOT(ISERROR(SEARCH("Completed Behind Schedule",E102)))</formula>
    </cfRule>
    <cfRule type="containsText" dxfId="2874" priority="2892" operator="containsText" text="Off Target">
      <formula>NOT(ISERROR(SEARCH("Off Target",E102)))</formula>
    </cfRule>
    <cfRule type="containsText" dxfId="2873" priority="2893" operator="containsText" text="On Track to be Achieved">
      <formula>NOT(ISERROR(SEARCH("On Track to be Achieved",E102)))</formula>
    </cfRule>
    <cfRule type="containsText" dxfId="2872" priority="2894" operator="containsText" text="Fully Achieved">
      <formula>NOT(ISERROR(SEARCH("Fully Achieved",E102)))</formula>
    </cfRule>
    <cfRule type="containsText" dxfId="2871" priority="2895" operator="containsText" text="Not yet due">
      <formula>NOT(ISERROR(SEARCH("Not yet due",E102)))</formula>
    </cfRule>
    <cfRule type="containsText" dxfId="2870" priority="2896" operator="containsText" text="Not Yet Due">
      <formula>NOT(ISERROR(SEARCH("Not Yet Due",E102)))</formula>
    </cfRule>
    <cfRule type="containsText" dxfId="2869" priority="2897" operator="containsText" text="Deferred">
      <formula>NOT(ISERROR(SEARCH("Deferred",E102)))</formula>
    </cfRule>
    <cfRule type="containsText" dxfId="2868" priority="2898" operator="containsText" text="Deleted">
      <formula>NOT(ISERROR(SEARCH("Deleted",E102)))</formula>
    </cfRule>
    <cfRule type="containsText" dxfId="2867" priority="2899" operator="containsText" text="In Danger of Falling Behind Target">
      <formula>NOT(ISERROR(SEARCH("In Danger of Falling Behind Target",E102)))</formula>
    </cfRule>
    <cfRule type="containsText" dxfId="2866" priority="2900" operator="containsText" text="Not yet due">
      <formula>NOT(ISERROR(SEARCH("Not yet due",E102)))</formula>
    </cfRule>
    <cfRule type="containsText" dxfId="2865" priority="2901" operator="containsText" text="Completed Behind Schedule">
      <formula>NOT(ISERROR(SEARCH("Completed Behind Schedule",E102)))</formula>
    </cfRule>
    <cfRule type="containsText" dxfId="2864" priority="2902" operator="containsText" text="Off Target">
      <formula>NOT(ISERROR(SEARCH("Off Target",E102)))</formula>
    </cfRule>
    <cfRule type="containsText" dxfId="2863" priority="2903" operator="containsText" text="In Danger of Falling Behind Target">
      <formula>NOT(ISERROR(SEARCH("In Danger of Falling Behind Target",E102)))</formula>
    </cfRule>
    <cfRule type="containsText" dxfId="2862" priority="2904" operator="containsText" text="On Track to be Achieved">
      <formula>NOT(ISERROR(SEARCH("On Track to be Achieved",E102)))</formula>
    </cfRule>
    <cfRule type="containsText" dxfId="2861" priority="2905" operator="containsText" text="Fully Achieved">
      <formula>NOT(ISERROR(SEARCH("Fully Achieved",E102)))</formula>
    </cfRule>
    <cfRule type="containsText" dxfId="2860" priority="2906" operator="containsText" text="Update not Provided">
      <formula>NOT(ISERROR(SEARCH("Update not Provided",E102)))</formula>
    </cfRule>
    <cfRule type="containsText" dxfId="2859" priority="2907" operator="containsText" text="Not yet due">
      <formula>NOT(ISERROR(SEARCH("Not yet due",E102)))</formula>
    </cfRule>
    <cfRule type="containsText" dxfId="2858" priority="2908" operator="containsText" text="Completed Behind Schedule">
      <formula>NOT(ISERROR(SEARCH("Completed Behind Schedule",E102)))</formula>
    </cfRule>
    <cfRule type="containsText" dxfId="2857" priority="2909" operator="containsText" text="Off Target">
      <formula>NOT(ISERROR(SEARCH("Off Target",E102)))</formula>
    </cfRule>
    <cfRule type="containsText" dxfId="2856" priority="2910" operator="containsText" text="In Danger of Falling Behind Target">
      <formula>NOT(ISERROR(SEARCH("In Danger of Falling Behind Target",E102)))</formula>
    </cfRule>
    <cfRule type="containsText" dxfId="2855" priority="2911" operator="containsText" text="On Track to be Achieved">
      <formula>NOT(ISERROR(SEARCH("On Track to be Achieved",E102)))</formula>
    </cfRule>
    <cfRule type="containsText" dxfId="2854" priority="2912" operator="containsText" text="Fully Achieved">
      <formula>NOT(ISERROR(SEARCH("Fully Achieved",E102)))</formula>
    </cfRule>
    <cfRule type="containsText" dxfId="2853" priority="2913" operator="containsText" text="Fully Achieved">
      <formula>NOT(ISERROR(SEARCH("Fully Achieved",E102)))</formula>
    </cfRule>
    <cfRule type="containsText" dxfId="2852" priority="2914" operator="containsText" text="Fully Achieved">
      <formula>NOT(ISERROR(SEARCH("Fully Achieved",E102)))</formula>
    </cfRule>
    <cfRule type="containsText" dxfId="2851" priority="2915" operator="containsText" text="Deferred">
      <formula>NOT(ISERROR(SEARCH("Deferred",E102)))</formula>
    </cfRule>
    <cfRule type="containsText" dxfId="2850" priority="2916" operator="containsText" text="Deleted">
      <formula>NOT(ISERROR(SEARCH("Deleted",E102)))</formula>
    </cfRule>
    <cfRule type="containsText" dxfId="2849" priority="2917" operator="containsText" text="In Danger of Falling Behind Target">
      <formula>NOT(ISERROR(SEARCH("In Danger of Falling Behind Target",E102)))</formula>
    </cfRule>
    <cfRule type="containsText" dxfId="2848" priority="2918" operator="containsText" text="Not yet due">
      <formula>NOT(ISERROR(SEARCH("Not yet due",E102)))</formula>
    </cfRule>
    <cfRule type="containsText" dxfId="2847" priority="2919" operator="containsText" text="Update not Provided">
      <formula>NOT(ISERROR(SEARCH("Update not Provided",E102)))</formula>
    </cfRule>
  </conditionalFormatting>
  <conditionalFormatting sqref="E30">
    <cfRule type="containsText" dxfId="2846" priority="2848" operator="containsText" text="On track to be achieved">
      <formula>NOT(ISERROR(SEARCH("On track to be achieved",E30)))</formula>
    </cfRule>
    <cfRule type="containsText" dxfId="2845" priority="2849" operator="containsText" text="Deferred">
      <formula>NOT(ISERROR(SEARCH("Deferred",E30)))</formula>
    </cfRule>
    <cfRule type="containsText" dxfId="2844" priority="2850" operator="containsText" text="Deleted">
      <formula>NOT(ISERROR(SEARCH("Deleted",E30)))</formula>
    </cfRule>
    <cfRule type="containsText" dxfId="2843" priority="2851" operator="containsText" text="In Danger of Falling Behind Target">
      <formula>NOT(ISERROR(SEARCH("In Danger of Falling Behind Target",E30)))</formula>
    </cfRule>
    <cfRule type="containsText" dxfId="2842" priority="2852" operator="containsText" text="Not yet due">
      <formula>NOT(ISERROR(SEARCH("Not yet due",E30)))</formula>
    </cfRule>
    <cfRule type="containsText" dxfId="2841" priority="2853" operator="containsText" text="Update not Provided">
      <formula>NOT(ISERROR(SEARCH("Update not Provided",E30)))</formula>
    </cfRule>
    <cfRule type="containsText" dxfId="2840" priority="2854" operator="containsText" text="Not yet due">
      <formula>NOT(ISERROR(SEARCH("Not yet due",E30)))</formula>
    </cfRule>
    <cfRule type="containsText" dxfId="2839" priority="2855" operator="containsText" text="Completed Behind Schedule">
      <formula>NOT(ISERROR(SEARCH("Completed Behind Schedule",E30)))</formula>
    </cfRule>
    <cfRule type="containsText" dxfId="2838" priority="2856" operator="containsText" text="Off Target">
      <formula>NOT(ISERROR(SEARCH("Off Target",E30)))</formula>
    </cfRule>
    <cfRule type="containsText" dxfId="2837" priority="2857" operator="containsText" text="On Track to be Achieved">
      <formula>NOT(ISERROR(SEARCH("On Track to be Achieved",E30)))</formula>
    </cfRule>
    <cfRule type="containsText" dxfId="2836" priority="2858" operator="containsText" text="Fully Achieved">
      <formula>NOT(ISERROR(SEARCH("Fully Achieved",E30)))</formula>
    </cfRule>
    <cfRule type="containsText" dxfId="2835" priority="2859" operator="containsText" text="Not yet due">
      <formula>NOT(ISERROR(SEARCH("Not yet due",E30)))</formula>
    </cfRule>
    <cfRule type="containsText" dxfId="2834" priority="2860" operator="containsText" text="Not Yet Due">
      <formula>NOT(ISERROR(SEARCH("Not Yet Due",E30)))</formula>
    </cfRule>
    <cfRule type="containsText" dxfId="2833" priority="2861" operator="containsText" text="Deferred">
      <formula>NOT(ISERROR(SEARCH("Deferred",E30)))</formula>
    </cfRule>
    <cfRule type="containsText" dxfId="2832" priority="2862" operator="containsText" text="Deleted">
      <formula>NOT(ISERROR(SEARCH("Deleted",E30)))</formula>
    </cfRule>
    <cfRule type="containsText" dxfId="2831" priority="2863" operator="containsText" text="In Danger of Falling Behind Target">
      <formula>NOT(ISERROR(SEARCH("In Danger of Falling Behind Target",E30)))</formula>
    </cfRule>
    <cfRule type="containsText" dxfId="2830" priority="2864" operator="containsText" text="Not yet due">
      <formula>NOT(ISERROR(SEARCH("Not yet due",E30)))</formula>
    </cfRule>
    <cfRule type="containsText" dxfId="2829" priority="2865" operator="containsText" text="Completed Behind Schedule">
      <formula>NOT(ISERROR(SEARCH("Completed Behind Schedule",E30)))</formula>
    </cfRule>
    <cfRule type="containsText" dxfId="2828" priority="2866" operator="containsText" text="Off Target">
      <formula>NOT(ISERROR(SEARCH("Off Target",E30)))</formula>
    </cfRule>
    <cfRule type="containsText" dxfId="2827" priority="2867" operator="containsText" text="In Danger of Falling Behind Target">
      <formula>NOT(ISERROR(SEARCH("In Danger of Falling Behind Target",E30)))</formula>
    </cfRule>
    <cfRule type="containsText" dxfId="2826" priority="2868" operator="containsText" text="On Track to be Achieved">
      <formula>NOT(ISERROR(SEARCH("On Track to be Achieved",E30)))</formula>
    </cfRule>
    <cfRule type="containsText" dxfId="2825" priority="2869" operator="containsText" text="Fully Achieved">
      <formula>NOT(ISERROR(SEARCH("Fully Achieved",E30)))</formula>
    </cfRule>
    <cfRule type="containsText" dxfId="2824" priority="2870" operator="containsText" text="Update not Provided">
      <formula>NOT(ISERROR(SEARCH("Update not Provided",E30)))</formula>
    </cfRule>
    <cfRule type="containsText" dxfId="2823" priority="2871" operator="containsText" text="Not yet due">
      <formula>NOT(ISERROR(SEARCH("Not yet due",E30)))</formula>
    </cfRule>
    <cfRule type="containsText" dxfId="2822" priority="2872" operator="containsText" text="Completed Behind Schedule">
      <formula>NOT(ISERROR(SEARCH("Completed Behind Schedule",E30)))</formula>
    </cfRule>
    <cfRule type="containsText" dxfId="2821" priority="2873" operator="containsText" text="Off Target">
      <formula>NOT(ISERROR(SEARCH("Off Target",E30)))</formula>
    </cfRule>
    <cfRule type="containsText" dxfId="2820" priority="2874" operator="containsText" text="In Danger of Falling Behind Target">
      <formula>NOT(ISERROR(SEARCH("In Danger of Falling Behind Target",E30)))</formula>
    </cfRule>
    <cfRule type="containsText" dxfId="2819" priority="2875" operator="containsText" text="On Track to be Achieved">
      <formula>NOT(ISERROR(SEARCH("On Track to be Achieved",E30)))</formula>
    </cfRule>
    <cfRule type="containsText" dxfId="2818" priority="2876" operator="containsText" text="Fully Achieved">
      <formula>NOT(ISERROR(SEARCH("Fully Achieved",E30)))</formula>
    </cfRule>
    <cfRule type="containsText" dxfId="2817" priority="2877" operator="containsText" text="Fully Achieved">
      <formula>NOT(ISERROR(SEARCH("Fully Achieved",E30)))</formula>
    </cfRule>
    <cfRule type="containsText" dxfId="2816" priority="2878" operator="containsText" text="Fully Achieved">
      <formula>NOT(ISERROR(SEARCH("Fully Achieved",E30)))</formula>
    </cfRule>
    <cfRule type="containsText" dxfId="2815" priority="2879" operator="containsText" text="Deferred">
      <formula>NOT(ISERROR(SEARCH("Deferred",E30)))</formula>
    </cfRule>
    <cfRule type="containsText" dxfId="2814" priority="2880" operator="containsText" text="Deleted">
      <formula>NOT(ISERROR(SEARCH("Deleted",E30)))</formula>
    </cfRule>
    <cfRule type="containsText" dxfId="2813" priority="2881" operator="containsText" text="In Danger of Falling Behind Target">
      <formula>NOT(ISERROR(SEARCH("In Danger of Falling Behind Target",E30)))</formula>
    </cfRule>
    <cfRule type="containsText" dxfId="2812" priority="2882" operator="containsText" text="Not yet due">
      <formula>NOT(ISERROR(SEARCH("Not yet due",E30)))</formula>
    </cfRule>
    <cfRule type="containsText" dxfId="2811" priority="2883" operator="containsText" text="Update not Provided">
      <formula>NOT(ISERROR(SEARCH("Update not Provided",E30)))</formula>
    </cfRule>
  </conditionalFormatting>
  <conditionalFormatting sqref="E31">
    <cfRule type="containsText" dxfId="2810" priority="2812" operator="containsText" text="On track to be achieved">
      <formula>NOT(ISERROR(SEARCH("On track to be achieved",E31)))</formula>
    </cfRule>
    <cfRule type="containsText" dxfId="2809" priority="2813" operator="containsText" text="Deferred">
      <formula>NOT(ISERROR(SEARCH("Deferred",E31)))</formula>
    </cfRule>
    <cfRule type="containsText" dxfId="2808" priority="2814" operator="containsText" text="Deleted">
      <formula>NOT(ISERROR(SEARCH("Deleted",E31)))</formula>
    </cfRule>
    <cfRule type="containsText" dxfId="2807" priority="2815" operator="containsText" text="In Danger of Falling Behind Target">
      <formula>NOT(ISERROR(SEARCH("In Danger of Falling Behind Target",E31)))</formula>
    </cfRule>
    <cfRule type="containsText" dxfId="2806" priority="2816" operator="containsText" text="Not yet due">
      <formula>NOT(ISERROR(SEARCH("Not yet due",E31)))</formula>
    </cfRule>
    <cfRule type="containsText" dxfId="2805" priority="2817" operator="containsText" text="Update not Provided">
      <formula>NOT(ISERROR(SEARCH("Update not Provided",E31)))</formula>
    </cfRule>
    <cfRule type="containsText" dxfId="2804" priority="2818" operator="containsText" text="Not yet due">
      <formula>NOT(ISERROR(SEARCH("Not yet due",E31)))</formula>
    </cfRule>
    <cfRule type="containsText" dxfId="2803" priority="2819" operator="containsText" text="Completed Behind Schedule">
      <formula>NOT(ISERROR(SEARCH("Completed Behind Schedule",E31)))</formula>
    </cfRule>
    <cfRule type="containsText" dxfId="2802" priority="2820" operator="containsText" text="Off Target">
      <formula>NOT(ISERROR(SEARCH("Off Target",E31)))</formula>
    </cfRule>
    <cfRule type="containsText" dxfId="2801" priority="2821" operator="containsText" text="On Track to be Achieved">
      <formula>NOT(ISERROR(SEARCH("On Track to be Achieved",E31)))</formula>
    </cfRule>
    <cfRule type="containsText" dxfId="2800" priority="2822" operator="containsText" text="Fully Achieved">
      <formula>NOT(ISERROR(SEARCH("Fully Achieved",E31)))</formula>
    </cfRule>
    <cfRule type="containsText" dxfId="2799" priority="2823" operator="containsText" text="Not yet due">
      <formula>NOT(ISERROR(SEARCH("Not yet due",E31)))</formula>
    </cfRule>
    <cfRule type="containsText" dxfId="2798" priority="2824" operator="containsText" text="Not Yet Due">
      <formula>NOT(ISERROR(SEARCH("Not Yet Due",E31)))</formula>
    </cfRule>
    <cfRule type="containsText" dxfId="2797" priority="2825" operator="containsText" text="Deferred">
      <formula>NOT(ISERROR(SEARCH("Deferred",E31)))</formula>
    </cfRule>
    <cfRule type="containsText" dxfId="2796" priority="2826" operator="containsText" text="Deleted">
      <formula>NOT(ISERROR(SEARCH("Deleted",E31)))</formula>
    </cfRule>
    <cfRule type="containsText" dxfId="2795" priority="2827" operator="containsText" text="In Danger of Falling Behind Target">
      <formula>NOT(ISERROR(SEARCH("In Danger of Falling Behind Target",E31)))</formula>
    </cfRule>
    <cfRule type="containsText" dxfId="2794" priority="2828" operator="containsText" text="Not yet due">
      <formula>NOT(ISERROR(SEARCH("Not yet due",E31)))</formula>
    </cfRule>
    <cfRule type="containsText" dxfId="2793" priority="2829" operator="containsText" text="Completed Behind Schedule">
      <formula>NOT(ISERROR(SEARCH("Completed Behind Schedule",E31)))</formula>
    </cfRule>
    <cfRule type="containsText" dxfId="2792" priority="2830" operator="containsText" text="Off Target">
      <formula>NOT(ISERROR(SEARCH("Off Target",E31)))</formula>
    </cfRule>
    <cfRule type="containsText" dxfId="2791" priority="2831" operator="containsText" text="In Danger of Falling Behind Target">
      <formula>NOT(ISERROR(SEARCH("In Danger of Falling Behind Target",E31)))</formula>
    </cfRule>
    <cfRule type="containsText" dxfId="2790" priority="2832" operator="containsText" text="On Track to be Achieved">
      <formula>NOT(ISERROR(SEARCH("On Track to be Achieved",E31)))</formula>
    </cfRule>
    <cfRule type="containsText" dxfId="2789" priority="2833" operator="containsText" text="Fully Achieved">
      <formula>NOT(ISERROR(SEARCH("Fully Achieved",E31)))</formula>
    </cfRule>
    <cfRule type="containsText" dxfId="2788" priority="2834" operator="containsText" text="Update not Provided">
      <formula>NOT(ISERROR(SEARCH("Update not Provided",E31)))</formula>
    </cfRule>
    <cfRule type="containsText" dxfId="2787" priority="2835" operator="containsText" text="Not yet due">
      <formula>NOT(ISERROR(SEARCH("Not yet due",E31)))</formula>
    </cfRule>
    <cfRule type="containsText" dxfId="2786" priority="2836" operator="containsText" text="Completed Behind Schedule">
      <formula>NOT(ISERROR(SEARCH("Completed Behind Schedule",E31)))</formula>
    </cfRule>
    <cfRule type="containsText" dxfId="2785" priority="2837" operator="containsText" text="Off Target">
      <formula>NOT(ISERROR(SEARCH("Off Target",E31)))</formula>
    </cfRule>
    <cfRule type="containsText" dxfId="2784" priority="2838" operator="containsText" text="In Danger of Falling Behind Target">
      <formula>NOT(ISERROR(SEARCH("In Danger of Falling Behind Target",E31)))</formula>
    </cfRule>
    <cfRule type="containsText" dxfId="2783" priority="2839" operator="containsText" text="On Track to be Achieved">
      <formula>NOT(ISERROR(SEARCH("On Track to be Achieved",E31)))</formula>
    </cfRule>
    <cfRule type="containsText" dxfId="2782" priority="2840" operator="containsText" text="Fully Achieved">
      <formula>NOT(ISERROR(SEARCH("Fully Achieved",E31)))</formula>
    </cfRule>
    <cfRule type="containsText" dxfId="2781" priority="2841" operator="containsText" text="Fully Achieved">
      <formula>NOT(ISERROR(SEARCH("Fully Achieved",E31)))</formula>
    </cfRule>
    <cfRule type="containsText" dxfId="2780" priority="2842" operator="containsText" text="Fully Achieved">
      <formula>NOT(ISERROR(SEARCH("Fully Achieved",E31)))</formula>
    </cfRule>
    <cfRule type="containsText" dxfId="2779" priority="2843" operator="containsText" text="Deferred">
      <formula>NOT(ISERROR(SEARCH("Deferred",E31)))</formula>
    </cfRule>
    <cfRule type="containsText" dxfId="2778" priority="2844" operator="containsText" text="Deleted">
      <formula>NOT(ISERROR(SEARCH("Deleted",E31)))</formula>
    </cfRule>
    <cfRule type="containsText" dxfId="2777" priority="2845" operator="containsText" text="In Danger of Falling Behind Target">
      <formula>NOT(ISERROR(SEARCH("In Danger of Falling Behind Target",E31)))</formula>
    </cfRule>
    <cfRule type="containsText" dxfId="2776" priority="2846" operator="containsText" text="Not yet due">
      <formula>NOT(ISERROR(SEARCH("Not yet due",E31)))</formula>
    </cfRule>
    <cfRule type="containsText" dxfId="2775" priority="2847" operator="containsText" text="Update not Provided">
      <formula>NOT(ISERROR(SEARCH("Update not Provided",E31)))</formula>
    </cfRule>
  </conditionalFormatting>
  <conditionalFormatting sqref="E33">
    <cfRule type="containsText" dxfId="2774" priority="2776" operator="containsText" text="On track to be achieved">
      <formula>NOT(ISERROR(SEARCH("On track to be achieved",E33)))</formula>
    </cfRule>
    <cfRule type="containsText" dxfId="2773" priority="2777" operator="containsText" text="Deferred">
      <formula>NOT(ISERROR(SEARCH("Deferred",E33)))</formula>
    </cfRule>
    <cfRule type="containsText" dxfId="2772" priority="2778" operator="containsText" text="Deleted">
      <formula>NOT(ISERROR(SEARCH("Deleted",E33)))</formula>
    </cfRule>
    <cfRule type="containsText" dxfId="2771" priority="2779" operator="containsText" text="In Danger of Falling Behind Target">
      <formula>NOT(ISERROR(SEARCH("In Danger of Falling Behind Target",E33)))</formula>
    </cfRule>
    <cfRule type="containsText" dxfId="2770" priority="2780" operator="containsText" text="Not yet due">
      <formula>NOT(ISERROR(SEARCH("Not yet due",E33)))</formula>
    </cfRule>
    <cfRule type="containsText" dxfId="2769" priority="2781" operator="containsText" text="Update not Provided">
      <formula>NOT(ISERROR(SEARCH("Update not Provided",E33)))</formula>
    </cfRule>
    <cfRule type="containsText" dxfId="2768" priority="2782" operator="containsText" text="Not yet due">
      <formula>NOT(ISERROR(SEARCH("Not yet due",E33)))</formula>
    </cfRule>
    <cfRule type="containsText" dxfId="2767" priority="2783" operator="containsText" text="Completed Behind Schedule">
      <formula>NOT(ISERROR(SEARCH("Completed Behind Schedule",E33)))</formula>
    </cfRule>
    <cfRule type="containsText" dxfId="2766" priority="2784" operator="containsText" text="Off Target">
      <formula>NOT(ISERROR(SEARCH("Off Target",E33)))</formula>
    </cfRule>
    <cfRule type="containsText" dxfId="2765" priority="2785" operator="containsText" text="On Track to be Achieved">
      <formula>NOT(ISERROR(SEARCH("On Track to be Achieved",E33)))</formula>
    </cfRule>
    <cfRule type="containsText" dxfId="2764" priority="2786" operator="containsText" text="Fully Achieved">
      <formula>NOT(ISERROR(SEARCH("Fully Achieved",E33)))</formula>
    </cfRule>
    <cfRule type="containsText" dxfId="2763" priority="2787" operator="containsText" text="Not yet due">
      <formula>NOT(ISERROR(SEARCH("Not yet due",E33)))</formula>
    </cfRule>
    <cfRule type="containsText" dxfId="2762" priority="2788" operator="containsText" text="Not Yet Due">
      <formula>NOT(ISERROR(SEARCH("Not Yet Due",E33)))</formula>
    </cfRule>
    <cfRule type="containsText" dxfId="2761" priority="2789" operator="containsText" text="Deferred">
      <formula>NOT(ISERROR(SEARCH("Deferred",E33)))</formula>
    </cfRule>
    <cfRule type="containsText" dxfId="2760" priority="2790" operator="containsText" text="Deleted">
      <formula>NOT(ISERROR(SEARCH("Deleted",E33)))</formula>
    </cfRule>
    <cfRule type="containsText" dxfId="2759" priority="2791" operator="containsText" text="In Danger of Falling Behind Target">
      <formula>NOT(ISERROR(SEARCH("In Danger of Falling Behind Target",E33)))</formula>
    </cfRule>
    <cfRule type="containsText" dxfId="2758" priority="2792" operator="containsText" text="Not yet due">
      <formula>NOT(ISERROR(SEARCH("Not yet due",E33)))</formula>
    </cfRule>
    <cfRule type="containsText" dxfId="2757" priority="2793" operator="containsText" text="Completed Behind Schedule">
      <formula>NOT(ISERROR(SEARCH("Completed Behind Schedule",E33)))</formula>
    </cfRule>
    <cfRule type="containsText" dxfId="2756" priority="2794" operator="containsText" text="Off Target">
      <formula>NOT(ISERROR(SEARCH("Off Target",E33)))</formula>
    </cfRule>
    <cfRule type="containsText" dxfId="2755" priority="2795" operator="containsText" text="In Danger of Falling Behind Target">
      <formula>NOT(ISERROR(SEARCH("In Danger of Falling Behind Target",E33)))</formula>
    </cfRule>
    <cfRule type="containsText" dxfId="2754" priority="2796" operator="containsText" text="On Track to be Achieved">
      <formula>NOT(ISERROR(SEARCH("On Track to be Achieved",E33)))</formula>
    </cfRule>
    <cfRule type="containsText" dxfId="2753" priority="2797" operator="containsText" text="Fully Achieved">
      <formula>NOT(ISERROR(SEARCH("Fully Achieved",E33)))</formula>
    </cfRule>
    <cfRule type="containsText" dxfId="2752" priority="2798" operator="containsText" text="Update not Provided">
      <formula>NOT(ISERROR(SEARCH("Update not Provided",E33)))</formula>
    </cfRule>
    <cfRule type="containsText" dxfId="2751" priority="2799" operator="containsText" text="Not yet due">
      <formula>NOT(ISERROR(SEARCH("Not yet due",E33)))</formula>
    </cfRule>
    <cfRule type="containsText" dxfId="2750" priority="2800" operator="containsText" text="Completed Behind Schedule">
      <formula>NOT(ISERROR(SEARCH("Completed Behind Schedule",E33)))</formula>
    </cfRule>
    <cfRule type="containsText" dxfId="2749" priority="2801" operator="containsText" text="Off Target">
      <formula>NOT(ISERROR(SEARCH("Off Target",E33)))</formula>
    </cfRule>
    <cfRule type="containsText" dxfId="2748" priority="2802" operator="containsText" text="In Danger of Falling Behind Target">
      <formula>NOT(ISERROR(SEARCH("In Danger of Falling Behind Target",E33)))</formula>
    </cfRule>
    <cfRule type="containsText" dxfId="2747" priority="2803" operator="containsText" text="On Track to be Achieved">
      <formula>NOT(ISERROR(SEARCH("On Track to be Achieved",E33)))</formula>
    </cfRule>
    <cfRule type="containsText" dxfId="2746" priority="2804" operator="containsText" text="Fully Achieved">
      <formula>NOT(ISERROR(SEARCH("Fully Achieved",E33)))</formula>
    </cfRule>
    <cfRule type="containsText" dxfId="2745" priority="2805" operator="containsText" text="Fully Achieved">
      <formula>NOT(ISERROR(SEARCH("Fully Achieved",E33)))</formula>
    </cfRule>
    <cfRule type="containsText" dxfId="2744" priority="2806" operator="containsText" text="Fully Achieved">
      <formula>NOT(ISERROR(SEARCH("Fully Achieved",E33)))</formula>
    </cfRule>
    <cfRule type="containsText" dxfId="2743" priority="2807" operator="containsText" text="Deferred">
      <formula>NOT(ISERROR(SEARCH("Deferred",E33)))</formula>
    </cfRule>
    <cfRule type="containsText" dxfId="2742" priority="2808" operator="containsText" text="Deleted">
      <formula>NOT(ISERROR(SEARCH("Deleted",E33)))</formula>
    </cfRule>
    <cfRule type="containsText" dxfId="2741" priority="2809" operator="containsText" text="In Danger of Falling Behind Target">
      <formula>NOT(ISERROR(SEARCH("In Danger of Falling Behind Target",E33)))</formula>
    </cfRule>
    <cfRule type="containsText" dxfId="2740" priority="2810" operator="containsText" text="Not yet due">
      <formula>NOT(ISERROR(SEARCH("Not yet due",E33)))</formula>
    </cfRule>
    <cfRule type="containsText" dxfId="2739" priority="2811" operator="containsText" text="Update not Provided">
      <formula>NOT(ISERROR(SEARCH("Update not Provided",E33)))</formula>
    </cfRule>
  </conditionalFormatting>
  <conditionalFormatting sqref="E55 E51 E48 E42:E43 E39:E40 E36:E37 E34">
    <cfRule type="containsText" dxfId="2738" priority="2740" operator="containsText" text="On track to be achieved">
      <formula>NOT(ISERROR(SEARCH("On track to be achieved",E34)))</formula>
    </cfRule>
    <cfRule type="containsText" dxfId="2737" priority="2741" operator="containsText" text="Deferred">
      <formula>NOT(ISERROR(SEARCH("Deferred",E34)))</formula>
    </cfRule>
    <cfRule type="containsText" dxfId="2736" priority="2742" operator="containsText" text="Deleted">
      <formula>NOT(ISERROR(SEARCH("Deleted",E34)))</formula>
    </cfRule>
    <cfRule type="containsText" dxfId="2735" priority="2743" operator="containsText" text="In Danger of Falling Behind Target">
      <formula>NOT(ISERROR(SEARCH("In Danger of Falling Behind Target",E34)))</formula>
    </cfRule>
    <cfRule type="containsText" dxfId="2734" priority="2744" operator="containsText" text="Not yet due">
      <formula>NOT(ISERROR(SEARCH("Not yet due",E34)))</formula>
    </cfRule>
    <cfRule type="containsText" dxfId="2733" priority="2745" operator="containsText" text="Update not Provided">
      <formula>NOT(ISERROR(SEARCH("Update not Provided",E34)))</formula>
    </cfRule>
    <cfRule type="containsText" dxfId="2732" priority="2746" operator="containsText" text="Not yet due">
      <formula>NOT(ISERROR(SEARCH("Not yet due",E34)))</formula>
    </cfRule>
    <cfRule type="containsText" dxfId="2731" priority="2747" operator="containsText" text="Completed Behind Schedule">
      <formula>NOT(ISERROR(SEARCH("Completed Behind Schedule",E34)))</formula>
    </cfRule>
    <cfRule type="containsText" dxfId="2730" priority="2748" operator="containsText" text="Off Target">
      <formula>NOT(ISERROR(SEARCH("Off Target",E34)))</formula>
    </cfRule>
    <cfRule type="containsText" dxfId="2729" priority="2749" operator="containsText" text="On Track to be Achieved">
      <formula>NOT(ISERROR(SEARCH("On Track to be Achieved",E34)))</formula>
    </cfRule>
    <cfRule type="containsText" dxfId="2728" priority="2750" operator="containsText" text="Fully Achieved">
      <formula>NOT(ISERROR(SEARCH("Fully Achieved",E34)))</formula>
    </cfRule>
    <cfRule type="containsText" dxfId="2727" priority="2751" operator="containsText" text="Not yet due">
      <formula>NOT(ISERROR(SEARCH("Not yet due",E34)))</formula>
    </cfRule>
    <cfRule type="containsText" dxfId="2726" priority="2752" operator="containsText" text="Not Yet Due">
      <formula>NOT(ISERROR(SEARCH("Not Yet Due",E34)))</formula>
    </cfRule>
    <cfRule type="containsText" dxfId="2725" priority="2753" operator="containsText" text="Deferred">
      <formula>NOT(ISERROR(SEARCH("Deferred",E34)))</formula>
    </cfRule>
    <cfRule type="containsText" dxfId="2724" priority="2754" operator="containsText" text="Deleted">
      <formula>NOT(ISERROR(SEARCH("Deleted",E34)))</formula>
    </cfRule>
    <cfRule type="containsText" dxfId="2723" priority="2755" operator="containsText" text="In Danger of Falling Behind Target">
      <formula>NOT(ISERROR(SEARCH("In Danger of Falling Behind Target",E34)))</formula>
    </cfRule>
    <cfRule type="containsText" dxfId="2722" priority="2756" operator="containsText" text="Not yet due">
      <formula>NOT(ISERROR(SEARCH("Not yet due",E34)))</formula>
    </cfRule>
    <cfRule type="containsText" dxfId="2721" priority="2757" operator="containsText" text="Completed Behind Schedule">
      <formula>NOT(ISERROR(SEARCH("Completed Behind Schedule",E34)))</formula>
    </cfRule>
    <cfRule type="containsText" dxfId="2720" priority="2758" operator="containsText" text="Off Target">
      <formula>NOT(ISERROR(SEARCH("Off Target",E34)))</formula>
    </cfRule>
    <cfRule type="containsText" dxfId="2719" priority="2759" operator="containsText" text="In Danger of Falling Behind Target">
      <formula>NOT(ISERROR(SEARCH("In Danger of Falling Behind Target",E34)))</formula>
    </cfRule>
    <cfRule type="containsText" dxfId="2718" priority="2760" operator="containsText" text="On Track to be Achieved">
      <formula>NOT(ISERROR(SEARCH("On Track to be Achieved",E34)))</formula>
    </cfRule>
    <cfRule type="containsText" dxfId="2717" priority="2761" operator="containsText" text="Fully Achieved">
      <formula>NOT(ISERROR(SEARCH("Fully Achieved",E34)))</formula>
    </cfRule>
    <cfRule type="containsText" dxfId="2716" priority="2762" operator="containsText" text="Update not Provided">
      <formula>NOT(ISERROR(SEARCH("Update not Provided",E34)))</formula>
    </cfRule>
    <cfRule type="containsText" dxfId="2715" priority="2763" operator="containsText" text="Not yet due">
      <formula>NOT(ISERROR(SEARCH("Not yet due",E34)))</formula>
    </cfRule>
    <cfRule type="containsText" dxfId="2714" priority="2764" operator="containsText" text="Completed Behind Schedule">
      <formula>NOT(ISERROR(SEARCH("Completed Behind Schedule",E34)))</formula>
    </cfRule>
    <cfRule type="containsText" dxfId="2713" priority="2765" operator="containsText" text="Off Target">
      <formula>NOT(ISERROR(SEARCH("Off Target",E34)))</formula>
    </cfRule>
    <cfRule type="containsText" dxfId="2712" priority="2766" operator="containsText" text="In Danger of Falling Behind Target">
      <formula>NOT(ISERROR(SEARCH("In Danger of Falling Behind Target",E34)))</formula>
    </cfRule>
    <cfRule type="containsText" dxfId="2711" priority="2767" operator="containsText" text="On Track to be Achieved">
      <formula>NOT(ISERROR(SEARCH("On Track to be Achieved",E34)))</formula>
    </cfRule>
    <cfRule type="containsText" dxfId="2710" priority="2768" operator="containsText" text="Fully Achieved">
      <formula>NOT(ISERROR(SEARCH("Fully Achieved",E34)))</formula>
    </cfRule>
    <cfRule type="containsText" dxfId="2709" priority="2769" operator="containsText" text="Fully Achieved">
      <formula>NOT(ISERROR(SEARCH("Fully Achieved",E34)))</formula>
    </cfRule>
    <cfRule type="containsText" dxfId="2708" priority="2770" operator="containsText" text="Fully Achieved">
      <formula>NOT(ISERROR(SEARCH("Fully Achieved",E34)))</formula>
    </cfRule>
    <cfRule type="containsText" dxfId="2707" priority="2771" operator="containsText" text="Deferred">
      <formula>NOT(ISERROR(SEARCH("Deferred",E34)))</formula>
    </cfRule>
    <cfRule type="containsText" dxfId="2706" priority="2772" operator="containsText" text="Deleted">
      <formula>NOT(ISERROR(SEARCH("Deleted",E34)))</formula>
    </cfRule>
    <cfRule type="containsText" dxfId="2705" priority="2773" operator="containsText" text="In Danger of Falling Behind Target">
      <formula>NOT(ISERROR(SEARCH("In Danger of Falling Behind Target",E34)))</formula>
    </cfRule>
    <cfRule type="containsText" dxfId="2704" priority="2774" operator="containsText" text="Not yet due">
      <formula>NOT(ISERROR(SEARCH("Not yet due",E34)))</formula>
    </cfRule>
    <cfRule type="containsText" dxfId="2703" priority="2775" operator="containsText" text="Update not Provided">
      <formula>NOT(ISERROR(SEARCH("Update not Provided",E34)))</formula>
    </cfRule>
  </conditionalFormatting>
  <conditionalFormatting sqref="E71">
    <cfRule type="containsText" dxfId="2702" priority="2704" operator="containsText" text="On track to be achieved">
      <formula>NOT(ISERROR(SEARCH("On track to be achieved",E71)))</formula>
    </cfRule>
    <cfRule type="containsText" dxfId="2701" priority="2705" operator="containsText" text="Deferred">
      <formula>NOT(ISERROR(SEARCH("Deferred",E71)))</formula>
    </cfRule>
    <cfRule type="containsText" dxfId="2700" priority="2706" operator="containsText" text="Deleted">
      <formula>NOT(ISERROR(SEARCH("Deleted",E71)))</formula>
    </cfRule>
    <cfRule type="containsText" dxfId="2699" priority="2707" operator="containsText" text="In Danger of Falling Behind Target">
      <formula>NOT(ISERROR(SEARCH("In Danger of Falling Behind Target",E71)))</formula>
    </cfRule>
    <cfRule type="containsText" dxfId="2698" priority="2708" operator="containsText" text="Not yet due">
      <formula>NOT(ISERROR(SEARCH("Not yet due",E71)))</formula>
    </cfRule>
    <cfRule type="containsText" dxfId="2697" priority="2709" operator="containsText" text="Update not Provided">
      <formula>NOT(ISERROR(SEARCH("Update not Provided",E71)))</formula>
    </cfRule>
    <cfRule type="containsText" dxfId="2696" priority="2710" operator="containsText" text="Not yet due">
      <formula>NOT(ISERROR(SEARCH("Not yet due",E71)))</formula>
    </cfRule>
    <cfRule type="containsText" dxfId="2695" priority="2711" operator="containsText" text="Completed Behind Schedule">
      <formula>NOT(ISERROR(SEARCH("Completed Behind Schedule",E71)))</formula>
    </cfRule>
    <cfRule type="containsText" dxfId="2694" priority="2712" operator="containsText" text="Off Target">
      <formula>NOT(ISERROR(SEARCH("Off Target",E71)))</formula>
    </cfRule>
    <cfRule type="containsText" dxfId="2693" priority="2713" operator="containsText" text="On Track to be Achieved">
      <formula>NOT(ISERROR(SEARCH("On Track to be Achieved",E71)))</formula>
    </cfRule>
    <cfRule type="containsText" dxfId="2692" priority="2714" operator="containsText" text="Fully Achieved">
      <formula>NOT(ISERROR(SEARCH("Fully Achieved",E71)))</formula>
    </cfRule>
    <cfRule type="containsText" dxfId="2691" priority="2715" operator="containsText" text="Not yet due">
      <formula>NOT(ISERROR(SEARCH("Not yet due",E71)))</formula>
    </cfRule>
    <cfRule type="containsText" dxfId="2690" priority="2716" operator="containsText" text="Not Yet Due">
      <formula>NOT(ISERROR(SEARCH("Not Yet Due",E71)))</formula>
    </cfRule>
    <cfRule type="containsText" dxfId="2689" priority="2717" operator="containsText" text="Deferred">
      <formula>NOT(ISERROR(SEARCH("Deferred",E71)))</formula>
    </cfRule>
    <cfRule type="containsText" dxfId="2688" priority="2718" operator="containsText" text="Deleted">
      <formula>NOT(ISERROR(SEARCH("Deleted",E71)))</formula>
    </cfRule>
    <cfRule type="containsText" dxfId="2687" priority="2719" operator="containsText" text="In Danger of Falling Behind Target">
      <formula>NOT(ISERROR(SEARCH("In Danger of Falling Behind Target",E71)))</formula>
    </cfRule>
    <cfRule type="containsText" dxfId="2686" priority="2720" operator="containsText" text="Not yet due">
      <formula>NOT(ISERROR(SEARCH("Not yet due",E71)))</formula>
    </cfRule>
    <cfRule type="containsText" dxfId="2685" priority="2721" operator="containsText" text="Completed Behind Schedule">
      <formula>NOT(ISERROR(SEARCH("Completed Behind Schedule",E71)))</formula>
    </cfRule>
    <cfRule type="containsText" dxfId="2684" priority="2722" operator="containsText" text="Off Target">
      <formula>NOT(ISERROR(SEARCH("Off Target",E71)))</formula>
    </cfRule>
    <cfRule type="containsText" dxfId="2683" priority="2723" operator="containsText" text="In Danger of Falling Behind Target">
      <formula>NOT(ISERROR(SEARCH("In Danger of Falling Behind Target",E71)))</formula>
    </cfRule>
    <cfRule type="containsText" dxfId="2682" priority="2724" operator="containsText" text="On Track to be Achieved">
      <formula>NOT(ISERROR(SEARCH("On Track to be Achieved",E71)))</formula>
    </cfRule>
    <cfRule type="containsText" dxfId="2681" priority="2725" operator="containsText" text="Fully Achieved">
      <formula>NOT(ISERROR(SEARCH("Fully Achieved",E71)))</formula>
    </cfRule>
    <cfRule type="containsText" dxfId="2680" priority="2726" operator="containsText" text="Update not Provided">
      <formula>NOT(ISERROR(SEARCH("Update not Provided",E71)))</formula>
    </cfRule>
    <cfRule type="containsText" dxfId="2679" priority="2727" operator="containsText" text="Not yet due">
      <formula>NOT(ISERROR(SEARCH("Not yet due",E71)))</formula>
    </cfRule>
    <cfRule type="containsText" dxfId="2678" priority="2728" operator="containsText" text="Completed Behind Schedule">
      <formula>NOT(ISERROR(SEARCH("Completed Behind Schedule",E71)))</formula>
    </cfRule>
    <cfRule type="containsText" dxfId="2677" priority="2729" operator="containsText" text="Off Target">
      <formula>NOT(ISERROR(SEARCH("Off Target",E71)))</formula>
    </cfRule>
    <cfRule type="containsText" dxfId="2676" priority="2730" operator="containsText" text="In Danger of Falling Behind Target">
      <formula>NOT(ISERROR(SEARCH("In Danger of Falling Behind Target",E71)))</formula>
    </cfRule>
    <cfRule type="containsText" dxfId="2675" priority="2731" operator="containsText" text="On Track to be Achieved">
      <formula>NOT(ISERROR(SEARCH("On Track to be Achieved",E71)))</formula>
    </cfRule>
    <cfRule type="containsText" dxfId="2674" priority="2732" operator="containsText" text="Fully Achieved">
      <formula>NOT(ISERROR(SEARCH("Fully Achieved",E71)))</formula>
    </cfRule>
    <cfRule type="containsText" dxfId="2673" priority="2733" operator="containsText" text="Fully Achieved">
      <formula>NOT(ISERROR(SEARCH("Fully Achieved",E71)))</formula>
    </cfRule>
    <cfRule type="containsText" dxfId="2672" priority="2734" operator="containsText" text="Fully Achieved">
      <formula>NOT(ISERROR(SEARCH("Fully Achieved",E71)))</formula>
    </cfRule>
    <cfRule type="containsText" dxfId="2671" priority="2735" operator="containsText" text="Deferred">
      <formula>NOT(ISERROR(SEARCH("Deferred",E71)))</formula>
    </cfRule>
    <cfRule type="containsText" dxfId="2670" priority="2736" operator="containsText" text="Deleted">
      <formula>NOT(ISERROR(SEARCH("Deleted",E71)))</formula>
    </cfRule>
    <cfRule type="containsText" dxfId="2669" priority="2737" operator="containsText" text="In Danger of Falling Behind Target">
      <formula>NOT(ISERROR(SEARCH("In Danger of Falling Behind Target",E71)))</formula>
    </cfRule>
    <cfRule type="containsText" dxfId="2668" priority="2738" operator="containsText" text="Not yet due">
      <formula>NOT(ISERROR(SEARCH("Not yet due",E71)))</formula>
    </cfRule>
    <cfRule type="containsText" dxfId="2667" priority="2739" operator="containsText" text="Update not Provided">
      <formula>NOT(ISERROR(SEARCH("Update not Provided",E71)))</formula>
    </cfRule>
  </conditionalFormatting>
  <conditionalFormatting sqref="E84 E76 E71:E74">
    <cfRule type="containsText" dxfId="2666" priority="2668" operator="containsText" text="On track to be achieved">
      <formula>NOT(ISERROR(SEARCH("On track to be achieved",E71)))</formula>
    </cfRule>
    <cfRule type="containsText" dxfId="2665" priority="2669" operator="containsText" text="Deferred">
      <formula>NOT(ISERROR(SEARCH("Deferred",E71)))</formula>
    </cfRule>
    <cfRule type="containsText" dxfId="2664" priority="2670" operator="containsText" text="Deleted">
      <formula>NOT(ISERROR(SEARCH("Deleted",E71)))</formula>
    </cfRule>
    <cfRule type="containsText" dxfId="2663" priority="2671" operator="containsText" text="In Danger of Falling Behind Target">
      <formula>NOT(ISERROR(SEARCH("In Danger of Falling Behind Target",E71)))</formula>
    </cfRule>
    <cfRule type="containsText" dxfId="2662" priority="2672" operator="containsText" text="Not yet due">
      <formula>NOT(ISERROR(SEARCH("Not yet due",E71)))</formula>
    </cfRule>
    <cfRule type="containsText" dxfId="2661" priority="2673" operator="containsText" text="Update not Provided">
      <formula>NOT(ISERROR(SEARCH("Update not Provided",E71)))</formula>
    </cfRule>
    <cfRule type="containsText" dxfId="2660" priority="2674" operator="containsText" text="Not yet due">
      <formula>NOT(ISERROR(SEARCH("Not yet due",E71)))</formula>
    </cfRule>
    <cfRule type="containsText" dxfId="2659" priority="2675" operator="containsText" text="Completed Behind Schedule">
      <formula>NOT(ISERROR(SEARCH("Completed Behind Schedule",E71)))</formula>
    </cfRule>
    <cfRule type="containsText" dxfId="2658" priority="2676" operator="containsText" text="Off Target">
      <formula>NOT(ISERROR(SEARCH("Off Target",E71)))</formula>
    </cfRule>
    <cfRule type="containsText" dxfId="2657" priority="2677" operator="containsText" text="On Track to be Achieved">
      <formula>NOT(ISERROR(SEARCH("On Track to be Achieved",E71)))</formula>
    </cfRule>
    <cfRule type="containsText" dxfId="2656" priority="2678" operator="containsText" text="Fully Achieved">
      <formula>NOT(ISERROR(SEARCH("Fully Achieved",E71)))</formula>
    </cfRule>
    <cfRule type="containsText" dxfId="2655" priority="2679" operator="containsText" text="Not yet due">
      <formula>NOT(ISERROR(SEARCH("Not yet due",E71)))</formula>
    </cfRule>
    <cfRule type="containsText" dxfId="2654" priority="2680" operator="containsText" text="Not Yet Due">
      <formula>NOT(ISERROR(SEARCH("Not Yet Due",E71)))</formula>
    </cfRule>
    <cfRule type="containsText" dxfId="2653" priority="2681" operator="containsText" text="Deferred">
      <formula>NOT(ISERROR(SEARCH("Deferred",E71)))</formula>
    </cfRule>
    <cfRule type="containsText" dxfId="2652" priority="2682" operator="containsText" text="Deleted">
      <formula>NOT(ISERROR(SEARCH("Deleted",E71)))</formula>
    </cfRule>
    <cfRule type="containsText" dxfId="2651" priority="2683" operator="containsText" text="In Danger of Falling Behind Target">
      <formula>NOT(ISERROR(SEARCH("In Danger of Falling Behind Target",E71)))</formula>
    </cfRule>
    <cfRule type="containsText" dxfId="2650" priority="2684" operator="containsText" text="Not yet due">
      <formula>NOT(ISERROR(SEARCH("Not yet due",E71)))</formula>
    </cfRule>
    <cfRule type="containsText" dxfId="2649" priority="2685" operator="containsText" text="Completed Behind Schedule">
      <formula>NOT(ISERROR(SEARCH("Completed Behind Schedule",E71)))</formula>
    </cfRule>
    <cfRule type="containsText" dxfId="2648" priority="2686" operator="containsText" text="Off Target">
      <formula>NOT(ISERROR(SEARCH("Off Target",E71)))</formula>
    </cfRule>
    <cfRule type="containsText" dxfId="2647" priority="2687" operator="containsText" text="In Danger of Falling Behind Target">
      <formula>NOT(ISERROR(SEARCH("In Danger of Falling Behind Target",E71)))</formula>
    </cfRule>
    <cfRule type="containsText" dxfId="2646" priority="2688" operator="containsText" text="On Track to be Achieved">
      <formula>NOT(ISERROR(SEARCH("On Track to be Achieved",E71)))</formula>
    </cfRule>
    <cfRule type="containsText" dxfId="2645" priority="2689" operator="containsText" text="Fully Achieved">
      <formula>NOT(ISERROR(SEARCH("Fully Achieved",E71)))</formula>
    </cfRule>
    <cfRule type="containsText" dxfId="2644" priority="2690" operator="containsText" text="Update not Provided">
      <formula>NOT(ISERROR(SEARCH("Update not Provided",E71)))</formula>
    </cfRule>
    <cfRule type="containsText" dxfId="2643" priority="2691" operator="containsText" text="Not yet due">
      <formula>NOT(ISERROR(SEARCH("Not yet due",E71)))</formula>
    </cfRule>
    <cfRule type="containsText" dxfId="2642" priority="2692" operator="containsText" text="Completed Behind Schedule">
      <formula>NOT(ISERROR(SEARCH("Completed Behind Schedule",E71)))</formula>
    </cfRule>
    <cfRule type="containsText" dxfId="2641" priority="2693" operator="containsText" text="Off Target">
      <formula>NOT(ISERROR(SEARCH("Off Target",E71)))</formula>
    </cfRule>
    <cfRule type="containsText" dxfId="2640" priority="2694" operator="containsText" text="In Danger of Falling Behind Target">
      <formula>NOT(ISERROR(SEARCH("In Danger of Falling Behind Target",E71)))</formula>
    </cfRule>
    <cfRule type="containsText" dxfId="2639" priority="2695" operator="containsText" text="On Track to be Achieved">
      <formula>NOT(ISERROR(SEARCH("On Track to be Achieved",E71)))</formula>
    </cfRule>
    <cfRule type="containsText" dxfId="2638" priority="2696" operator="containsText" text="Fully Achieved">
      <formula>NOT(ISERROR(SEARCH("Fully Achieved",E71)))</formula>
    </cfRule>
    <cfRule type="containsText" dxfId="2637" priority="2697" operator="containsText" text="Fully Achieved">
      <formula>NOT(ISERROR(SEARCH("Fully Achieved",E71)))</formula>
    </cfRule>
    <cfRule type="containsText" dxfId="2636" priority="2698" operator="containsText" text="Fully Achieved">
      <formula>NOT(ISERROR(SEARCH("Fully Achieved",E71)))</formula>
    </cfRule>
    <cfRule type="containsText" dxfId="2635" priority="2699" operator="containsText" text="Deferred">
      <formula>NOT(ISERROR(SEARCH("Deferred",E71)))</formula>
    </cfRule>
    <cfRule type="containsText" dxfId="2634" priority="2700" operator="containsText" text="Deleted">
      <formula>NOT(ISERROR(SEARCH("Deleted",E71)))</formula>
    </cfRule>
    <cfRule type="containsText" dxfId="2633" priority="2701" operator="containsText" text="In Danger of Falling Behind Target">
      <formula>NOT(ISERROR(SEARCH("In Danger of Falling Behind Target",E71)))</formula>
    </cfRule>
    <cfRule type="containsText" dxfId="2632" priority="2702" operator="containsText" text="Not yet due">
      <formula>NOT(ISERROR(SEARCH("Not yet due",E71)))</formula>
    </cfRule>
    <cfRule type="containsText" dxfId="2631" priority="2703" operator="containsText" text="Update not Provided">
      <formula>NOT(ISERROR(SEARCH("Update not Provided",E71)))</formula>
    </cfRule>
  </conditionalFormatting>
  <conditionalFormatting sqref="E122 E97:E101 E95 E89">
    <cfRule type="containsText" dxfId="2630" priority="2632" operator="containsText" text="On track to be achieved">
      <formula>NOT(ISERROR(SEARCH("On track to be achieved",E89)))</formula>
    </cfRule>
    <cfRule type="containsText" dxfId="2629" priority="2633" operator="containsText" text="Deferred">
      <formula>NOT(ISERROR(SEARCH("Deferred",E89)))</formula>
    </cfRule>
    <cfRule type="containsText" dxfId="2628" priority="2634" operator="containsText" text="Deleted">
      <formula>NOT(ISERROR(SEARCH("Deleted",E89)))</formula>
    </cfRule>
    <cfRule type="containsText" dxfId="2627" priority="2635" operator="containsText" text="In Danger of Falling Behind Target">
      <formula>NOT(ISERROR(SEARCH("In Danger of Falling Behind Target",E89)))</formula>
    </cfRule>
    <cfRule type="containsText" dxfId="2626" priority="2636" operator="containsText" text="Not yet due">
      <formula>NOT(ISERROR(SEARCH("Not yet due",E89)))</formula>
    </cfRule>
    <cfRule type="containsText" dxfId="2625" priority="2637" operator="containsText" text="Update not Provided">
      <formula>NOT(ISERROR(SEARCH("Update not Provided",E89)))</formula>
    </cfRule>
    <cfRule type="containsText" dxfId="2624" priority="2638" operator="containsText" text="Not yet due">
      <formula>NOT(ISERROR(SEARCH("Not yet due",E89)))</formula>
    </cfRule>
    <cfRule type="containsText" dxfId="2623" priority="2639" operator="containsText" text="Completed Behind Schedule">
      <formula>NOT(ISERROR(SEARCH("Completed Behind Schedule",E89)))</formula>
    </cfRule>
    <cfRule type="containsText" dxfId="2622" priority="2640" operator="containsText" text="Off Target">
      <formula>NOT(ISERROR(SEARCH("Off Target",E89)))</formula>
    </cfRule>
    <cfRule type="containsText" dxfId="2621" priority="2641" operator="containsText" text="On Track to be Achieved">
      <formula>NOT(ISERROR(SEARCH("On Track to be Achieved",E89)))</formula>
    </cfRule>
    <cfRule type="containsText" dxfId="2620" priority="2642" operator="containsText" text="Fully Achieved">
      <formula>NOT(ISERROR(SEARCH("Fully Achieved",E89)))</formula>
    </cfRule>
    <cfRule type="containsText" dxfId="2619" priority="2643" operator="containsText" text="Not yet due">
      <formula>NOT(ISERROR(SEARCH("Not yet due",E89)))</formula>
    </cfRule>
    <cfRule type="containsText" dxfId="2618" priority="2644" operator="containsText" text="Not Yet Due">
      <formula>NOT(ISERROR(SEARCH("Not Yet Due",E89)))</formula>
    </cfRule>
    <cfRule type="containsText" dxfId="2617" priority="2645" operator="containsText" text="Deferred">
      <formula>NOT(ISERROR(SEARCH("Deferred",E89)))</formula>
    </cfRule>
    <cfRule type="containsText" dxfId="2616" priority="2646" operator="containsText" text="Deleted">
      <formula>NOT(ISERROR(SEARCH("Deleted",E89)))</formula>
    </cfRule>
    <cfRule type="containsText" dxfId="2615" priority="2647" operator="containsText" text="In Danger of Falling Behind Target">
      <formula>NOT(ISERROR(SEARCH("In Danger of Falling Behind Target",E89)))</formula>
    </cfRule>
    <cfRule type="containsText" dxfId="2614" priority="2648" operator="containsText" text="Not yet due">
      <formula>NOT(ISERROR(SEARCH("Not yet due",E89)))</formula>
    </cfRule>
    <cfRule type="containsText" dxfId="2613" priority="2649" operator="containsText" text="Completed Behind Schedule">
      <formula>NOT(ISERROR(SEARCH("Completed Behind Schedule",E89)))</formula>
    </cfRule>
    <cfRule type="containsText" dxfId="2612" priority="2650" operator="containsText" text="Off Target">
      <formula>NOT(ISERROR(SEARCH("Off Target",E89)))</formula>
    </cfRule>
    <cfRule type="containsText" dxfId="2611" priority="2651" operator="containsText" text="In Danger of Falling Behind Target">
      <formula>NOT(ISERROR(SEARCH("In Danger of Falling Behind Target",E89)))</formula>
    </cfRule>
    <cfRule type="containsText" dxfId="2610" priority="2652" operator="containsText" text="On Track to be Achieved">
      <formula>NOT(ISERROR(SEARCH("On Track to be Achieved",E89)))</formula>
    </cfRule>
    <cfRule type="containsText" dxfId="2609" priority="2653" operator="containsText" text="Fully Achieved">
      <formula>NOT(ISERROR(SEARCH("Fully Achieved",E89)))</formula>
    </cfRule>
    <cfRule type="containsText" dxfId="2608" priority="2654" operator="containsText" text="Update not Provided">
      <formula>NOT(ISERROR(SEARCH("Update not Provided",E89)))</formula>
    </cfRule>
    <cfRule type="containsText" dxfId="2607" priority="2655" operator="containsText" text="Not yet due">
      <formula>NOT(ISERROR(SEARCH("Not yet due",E89)))</formula>
    </cfRule>
    <cfRule type="containsText" dxfId="2606" priority="2656" operator="containsText" text="Completed Behind Schedule">
      <formula>NOT(ISERROR(SEARCH("Completed Behind Schedule",E89)))</formula>
    </cfRule>
    <cfRule type="containsText" dxfId="2605" priority="2657" operator="containsText" text="Off Target">
      <formula>NOT(ISERROR(SEARCH("Off Target",E89)))</formula>
    </cfRule>
    <cfRule type="containsText" dxfId="2604" priority="2658" operator="containsText" text="In Danger of Falling Behind Target">
      <formula>NOT(ISERROR(SEARCH("In Danger of Falling Behind Target",E89)))</formula>
    </cfRule>
    <cfRule type="containsText" dxfId="2603" priority="2659" operator="containsText" text="On Track to be Achieved">
      <formula>NOT(ISERROR(SEARCH("On Track to be Achieved",E89)))</formula>
    </cfRule>
    <cfRule type="containsText" dxfId="2602" priority="2660" operator="containsText" text="Fully Achieved">
      <formula>NOT(ISERROR(SEARCH("Fully Achieved",E89)))</formula>
    </cfRule>
    <cfRule type="containsText" dxfId="2601" priority="2661" operator="containsText" text="Fully Achieved">
      <formula>NOT(ISERROR(SEARCH("Fully Achieved",E89)))</formula>
    </cfRule>
    <cfRule type="containsText" dxfId="2600" priority="2662" operator="containsText" text="Fully Achieved">
      <formula>NOT(ISERROR(SEARCH("Fully Achieved",E89)))</formula>
    </cfRule>
    <cfRule type="containsText" dxfId="2599" priority="2663" operator="containsText" text="Deferred">
      <formula>NOT(ISERROR(SEARCH("Deferred",E89)))</formula>
    </cfRule>
    <cfRule type="containsText" dxfId="2598" priority="2664" operator="containsText" text="Deleted">
      <formula>NOT(ISERROR(SEARCH("Deleted",E89)))</formula>
    </cfRule>
    <cfRule type="containsText" dxfId="2597" priority="2665" operator="containsText" text="In Danger of Falling Behind Target">
      <formula>NOT(ISERROR(SEARCH("In Danger of Falling Behind Target",E89)))</formula>
    </cfRule>
    <cfRule type="containsText" dxfId="2596" priority="2666" operator="containsText" text="Not yet due">
      <formula>NOT(ISERROR(SEARCH("Not yet due",E89)))</formula>
    </cfRule>
    <cfRule type="containsText" dxfId="2595" priority="2667" operator="containsText" text="Update not Provided">
      <formula>NOT(ISERROR(SEARCH("Update not Provided",E89)))</formula>
    </cfRule>
  </conditionalFormatting>
  <conditionalFormatting sqref="E122">
    <cfRule type="containsText" dxfId="2594" priority="2596" operator="containsText" text="On track to be achieved">
      <formula>NOT(ISERROR(SEARCH("On track to be achieved",E122)))</formula>
    </cfRule>
    <cfRule type="containsText" dxfId="2593" priority="2597" operator="containsText" text="Deferred">
      <formula>NOT(ISERROR(SEARCH("Deferred",E122)))</formula>
    </cfRule>
    <cfRule type="containsText" dxfId="2592" priority="2598" operator="containsText" text="Deleted">
      <formula>NOT(ISERROR(SEARCH("Deleted",E122)))</formula>
    </cfRule>
    <cfRule type="containsText" dxfId="2591" priority="2599" operator="containsText" text="In Danger of Falling Behind Target">
      <formula>NOT(ISERROR(SEARCH("In Danger of Falling Behind Target",E122)))</formula>
    </cfRule>
    <cfRule type="containsText" dxfId="2590" priority="2600" operator="containsText" text="Not yet due">
      <formula>NOT(ISERROR(SEARCH("Not yet due",E122)))</formula>
    </cfRule>
    <cfRule type="containsText" dxfId="2589" priority="2601" operator="containsText" text="Update not Provided">
      <formula>NOT(ISERROR(SEARCH("Update not Provided",E122)))</formula>
    </cfRule>
    <cfRule type="containsText" dxfId="2588" priority="2602" operator="containsText" text="Not yet due">
      <formula>NOT(ISERROR(SEARCH("Not yet due",E122)))</formula>
    </cfRule>
    <cfRule type="containsText" dxfId="2587" priority="2603" operator="containsText" text="Completed Behind Schedule">
      <formula>NOT(ISERROR(SEARCH("Completed Behind Schedule",E122)))</formula>
    </cfRule>
    <cfRule type="containsText" dxfId="2586" priority="2604" operator="containsText" text="Off Target">
      <formula>NOT(ISERROR(SEARCH("Off Target",E122)))</formula>
    </cfRule>
    <cfRule type="containsText" dxfId="2585" priority="2605" operator="containsText" text="On Track to be Achieved">
      <formula>NOT(ISERROR(SEARCH("On Track to be Achieved",E122)))</formula>
    </cfRule>
    <cfRule type="containsText" dxfId="2584" priority="2606" operator="containsText" text="Fully Achieved">
      <formula>NOT(ISERROR(SEARCH("Fully Achieved",E122)))</formula>
    </cfRule>
    <cfRule type="containsText" dxfId="2583" priority="2607" operator="containsText" text="Not yet due">
      <formula>NOT(ISERROR(SEARCH("Not yet due",E122)))</formula>
    </cfRule>
    <cfRule type="containsText" dxfId="2582" priority="2608" operator="containsText" text="Not Yet Due">
      <formula>NOT(ISERROR(SEARCH("Not Yet Due",E122)))</formula>
    </cfRule>
    <cfRule type="containsText" dxfId="2581" priority="2609" operator="containsText" text="Deferred">
      <formula>NOT(ISERROR(SEARCH("Deferred",E122)))</formula>
    </cfRule>
    <cfRule type="containsText" dxfId="2580" priority="2610" operator="containsText" text="Deleted">
      <formula>NOT(ISERROR(SEARCH("Deleted",E122)))</formula>
    </cfRule>
    <cfRule type="containsText" dxfId="2579" priority="2611" operator="containsText" text="In Danger of Falling Behind Target">
      <formula>NOT(ISERROR(SEARCH("In Danger of Falling Behind Target",E122)))</formula>
    </cfRule>
    <cfRule type="containsText" dxfId="2578" priority="2612" operator="containsText" text="Not yet due">
      <formula>NOT(ISERROR(SEARCH("Not yet due",E122)))</formula>
    </cfRule>
    <cfRule type="containsText" dxfId="2577" priority="2613" operator="containsText" text="Completed Behind Schedule">
      <formula>NOT(ISERROR(SEARCH("Completed Behind Schedule",E122)))</formula>
    </cfRule>
    <cfRule type="containsText" dxfId="2576" priority="2614" operator="containsText" text="Off Target">
      <formula>NOT(ISERROR(SEARCH("Off Target",E122)))</formula>
    </cfRule>
    <cfRule type="containsText" dxfId="2575" priority="2615" operator="containsText" text="In Danger of Falling Behind Target">
      <formula>NOT(ISERROR(SEARCH("In Danger of Falling Behind Target",E122)))</formula>
    </cfRule>
    <cfRule type="containsText" dxfId="2574" priority="2616" operator="containsText" text="On Track to be Achieved">
      <formula>NOT(ISERROR(SEARCH("On Track to be Achieved",E122)))</formula>
    </cfRule>
    <cfRule type="containsText" dxfId="2573" priority="2617" operator="containsText" text="Fully Achieved">
      <formula>NOT(ISERROR(SEARCH("Fully Achieved",E122)))</formula>
    </cfRule>
    <cfRule type="containsText" dxfId="2572" priority="2618" operator="containsText" text="Update not Provided">
      <formula>NOT(ISERROR(SEARCH("Update not Provided",E122)))</formula>
    </cfRule>
    <cfRule type="containsText" dxfId="2571" priority="2619" operator="containsText" text="Not yet due">
      <formula>NOT(ISERROR(SEARCH("Not yet due",E122)))</formula>
    </cfRule>
    <cfRule type="containsText" dxfId="2570" priority="2620" operator="containsText" text="Completed Behind Schedule">
      <formula>NOT(ISERROR(SEARCH("Completed Behind Schedule",E122)))</formula>
    </cfRule>
    <cfRule type="containsText" dxfId="2569" priority="2621" operator="containsText" text="Off Target">
      <formula>NOT(ISERROR(SEARCH("Off Target",E122)))</formula>
    </cfRule>
    <cfRule type="containsText" dxfId="2568" priority="2622" operator="containsText" text="In Danger of Falling Behind Target">
      <formula>NOT(ISERROR(SEARCH("In Danger of Falling Behind Target",E122)))</formula>
    </cfRule>
    <cfRule type="containsText" dxfId="2567" priority="2623" operator="containsText" text="On Track to be Achieved">
      <formula>NOT(ISERROR(SEARCH("On Track to be Achieved",E122)))</formula>
    </cfRule>
    <cfRule type="containsText" dxfId="2566" priority="2624" operator="containsText" text="Fully Achieved">
      <formula>NOT(ISERROR(SEARCH("Fully Achieved",E122)))</formula>
    </cfRule>
    <cfRule type="containsText" dxfId="2565" priority="2625" operator="containsText" text="Fully Achieved">
      <formula>NOT(ISERROR(SEARCH("Fully Achieved",E122)))</formula>
    </cfRule>
    <cfRule type="containsText" dxfId="2564" priority="2626" operator="containsText" text="Fully Achieved">
      <formula>NOT(ISERROR(SEARCH("Fully Achieved",E122)))</formula>
    </cfRule>
    <cfRule type="containsText" dxfId="2563" priority="2627" operator="containsText" text="Deferred">
      <formula>NOT(ISERROR(SEARCH("Deferred",E122)))</formula>
    </cfRule>
    <cfRule type="containsText" dxfId="2562" priority="2628" operator="containsText" text="Deleted">
      <formula>NOT(ISERROR(SEARCH("Deleted",E122)))</formula>
    </cfRule>
    <cfRule type="containsText" dxfId="2561" priority="2629" operator="containsText" text="In Danger of Falling Behind Target">
      <formula>NOT(ISERROR(SEARCH("In Danger of Falling Behind Target",E122)))</formula>
    </cfRule>
    <cfRule type="containsText" dxfId="2560" priority="2630" operator="containsText" text="Not yet due">
      <formula>NOT(ISERROR(SEARCH("Not yet due",E122)))</formula>
    </cfRule>
    <cfRule type="containsText" dxfId="2559" priority="2631" operator="containsText" text="Update not Provided">
      <formula>NOT(ISERROR(SEARCH("Update not Provided",E122)))</formula>
    </cfRule>
  </conditionalFormatting>
  <conditionalFormatting sqref="E8">
    <cfRule type="containsText" dxfId="2558" priority="2560" operator="containsText" text="On track to be achieved">
      <formula>NOT(ISERROR(SEARCH("On track to be achieved",E8)))</formula>
    </cfRule>
    <cfRule type="containsText" dxfId="2557" priority="2561" operator="containsText" text="Deferred">
      <formula>NOT(ISERROR(SEARCH("Deferred",E8)))</formula>
    </cfRule>
    <cfRule type="containsText" dxfId="2556" priority="2562" operator="containsText" text="Deleted">
      <formula>NOT(ISERROR(SEARCH("Deleted",E8)))</formula>
    </cfRule>
    <cfRule type="containsText" dxfId="2555" priority="2563" operator="containsText" text="In Danger of Falling Behind Target">
      <formula>NOT(ISERROR(SEARCH("In Danger of Falling Behind Target",E8)))</formula>
    </cfRule>
    <cfRule type="containsText" dxfId="2554" priority="2564" operator="containsText" text="Not yet due">
      <formula>NOT(ISERROR(SEARCH("Not yet due",E8)))</formula>
    </cfRule>
    <cfRule type="containsText" dxfId="2553" priority="2565" operator="containsText" text="Update not Provided">
      <formula>NOT(ISERROR(SEARCH("Update not Provided",E8)))</formula>
    </cfRule>
    <cfRule type="containsText" dxfId="2552" priority="2566" operator="containsText" text="Not yet due">
      <formula>NOT(ISERROR(SEARCH("Not yet due",E8)))</formula>
    </cfRule>
    <cfRule type="containsText" dxfId="2551" priority="2567" operator="containsText" text="Completed Behind Schedule">
      <formula>NOT(ISERROR(SEARCH("Completed Behind Schedule",E8)))</formula>
    </cfRule>
    <cfRule type="containsText" dxfId="2550" priority="2568" operator="containsText" text="Off Target">
      <formula>NOT(ISERROR(SEARCH("Off Target",E8)))</formula>
    </cfRule>
    <cfRule type="containsText" dxfId="2549" priority="2569" operator="containsText" text="On Track to be Achieved">
      <formula>NOT(ISERROR(SEARCH("On Track to be Achieved",E8)))</formula>
    </cfRule>
    <cfRule type="containsText" dxfId="2548" priority="2570" operator="containsText" text="Fully Achieved">
      <formula>NOT(ISERROR(SEARCH("Fully Achieved",E8)))</formula>
    </cfRule>
    <cfRule type="containsText" dxfId="2547" priority="2571" operator="containsText" text="Not yet due">
      <formula>NOT(ISERROR(SEARCH("Not yet due",E8)))</formula>
    </cfRule>
    <cfRule type="containsText" dxfId="2546" priority="2572" operator="containsText" text="Not Yet Due">
      <formula>NOT(ISERROR(SEARCH("Not Yet Due",E8)))</formula>
    </cfRule>
    <cfRule type="containsText" dxfId="2545" priority="2573" operator="containsText" text="Deferred">
      <formula>NOT(ISERROR(SEARCH("Deferred",E8)))</formula>
    </cfRule>
    <cfRule type="containsText" dxfId="2544" priority="2574" operator="containsText" text="Deleted">
      <formula>NOT(ISERROR(SEARCH("Deleted",E8)))</formula>
    </cfRule>
    <cfRule type="containsText" dxfId="2543" priority="2575" operator="containsText" text="In Danger of Falling Behind Target">
      <formula>NOT(ISERROR(SEARCH("In Danger of Falling Behind Target",E8)))</formula>
    </cfRule>
    <cfRule type="containsText" dxfId="2542" priority="2576" operator="containsText" text="Not yet due">
      <formula>NOT(ISERROR(SEARCH("Not yet due",E8)))</formula>
    </cfRule>
    <cfRule type="containsText" dxfId="2541" priority="2577" operator="containsText" text="Completed Behind Schedule">
      <formula>NOT(ISERROR(SEARCH("Completed Behind Schedule",E8)))</formula>
    </cfRule>
    <cfRule type="containsText" dxfId="2540" priority="2578" operator="containsText" text="Off Target">
      <formula>NOT(ISERROR(SEARCH("Off Target",E8)))</formula>
    </cfRule>
    <cfRule type="containsText" dxfId="2539" priority="2579" operator="containsText" text="In Danger of Falling Behind Target">
      <formula>NOT(ISERROR(SEARCH("In Danger of Falling Behind Target",E8)))</formula>
    </cfRule>
    <cfRule type="containsText" dxfId="2538" priority="2580" operator="containsText" text="On Track to be Achieved">
      <formula>NOT(ISERROR(SEARCH("On Track to be Achieved",E8)))</formula>
    </cfRule>
    <cfRule type="containsText" dxfId="2537" priority="2581" operator="containsText" text="Fully Achieved">
      <formula>NOT(ISERROR(SEARCH("Fully Achieved",E8)))</formula>
    </cfRule>
    <cfRule type="containsText" dxfId="2536" priority="2582" operator="containsText" text="Update not Provided">
      <formula>NOT(ISERROR(SEARCH("Update not Provided",E8)))</formula>
    </cfRule>
    <cfRule type="containsText" dxfId="2535" priority="2583" operator="containsText" text="Not yet due">
      <formula>NOT(ISERROR(SEARCH("Not yet due",E8)))</formula>
    </cfRule>
    <cfRule type="containsText" dxfId="2534" priority="2584" operator="containsText" text="Completed Behind Schedule">
      <formula>NOT(ISERROR(SEARCH("Completed Behind Schedule",E8)))</formula>
    </cfRule>
    <cfRule type="containsText" dxfId="2533" priority="2585" operator="containsText" text="Off Target">
      <formula>NOT(ISERROR(SEARCH("Off Target",E8)))</formula>
    </cfRule>
    <cfRule type="containsText" dxfId="2532" priority="2586" operator="containsText" text="In Danger of Falling Behind Target">
      <formula>NOT(ISERROR(SEARCH("In Danger of Falling Behind Target",E8)))</formula>
    </cfRule>
    <cfRule type="containsText" dxfId="2531" priority="2587" operator="containsText" text="On Track to be Achieved">
      <formula>NOT(ISERROR(SEARCH("On Track to be Achieved",E8)))</formula>
    </cfRule>
    <cfRule type="containsText" dxfId="2530" priority="2588" operator="containsText" text="Fully Achieved">
      <formula>NOT(ISERROR(SEARCH("Fully Achieved",E8)))</formula>
    </cfRule>
    <cfRule type="containsText" dxfId="2529" priority="2589" operator="containsText" text="Fully Achieved">
      <formula>NOT(ISERROR(SEARCH("Fully Achieved",E8)))</formula>
    </cfRule>
    <cfRule type="containsText" dxfId="2528" priority="2590" operator="containsText" text="Fully Achieved">
      <formula>NOT(ISERROR(SEARCH("Fully Achieved",E8)))</formula>
    </cfRule>
    <cfRule type="containsText" dxfId="2527" priority="2591" operator="containsText" text="Deferred">
      <formula>NOT(ISERROR(SEARCH("Deferred",E8)))</formula>
    </cfRule>
    <cfRule type="containsText" dxfId="2526" priority="2592" operator="containsText" text="Deleted">
      <formula>NOT(ISERROR(SEARCH("Deleted",E8)))</formula>
    </cfRule>
    <cfRule type="containsText" dxfId="2525" priority="2593" operator="containsText" text="In Danger of Falling Behind Target">
      <formula>NOT(ISERROR(SEARCH("In Danger of Falling Behind Target",E8)))</formula>
    </cfRule>
    <cfRule type="containsText" dxfId="2524" priority="2594" operator="containsText" text="Not yet due">
      <formula>NOT(ISERROR(SEARCH("Not yet due",E8)))</formula>
    </cfRule>
    <cfRule type="containsText" dxfId="2523" priority="2595" operator="containsText" text="Update not Provided">
      <formula>NOT(ISERROR(SEARCH("Update not Provided",E8)))</formula>
    </cfRule>
  </conditionalFormatting>
  <conditionalFormatting sqref="G4:G26 G28:G29">
    <cfRule type="containsText" dxfId="2522" priority="2524" operator="containsText" text="On track to be achieved">
      <formula>NOT(ISERROR(SEARCH("On track to be achieved",G4)))</formula>
    </cfRule>
    <cfRule type="containsText" dxfId="2521" priority="2525" operator="containsText" text="Deferred">
      <formula>NOT(ISERROR(SEARCH("Deferred",G4)))</formula>
    </cfRule>
    <cfRule type="containsText" dxfId="2520" priority="2526" operator="containsText" text="Deleted">
      <formula>NOT(ISERROR(SEARCH("Deleted",G4)))</formula>
    </cfRule>
    <cfRule type="containsText" dxfId="2519" priority="2527" operator="containsText" text="In Danger of Falling Behind Target">
      <formula>NOT(ISERROR(SEARCH("In Danger of Falling Behind Target",G4)))</formula>
    </cfRule>
    <cfRule type="containsText" dxfId="2518" priority="2528" operator="containsText" text="Not yet due">
      <formula>NOT(ISERROR(SEARCH("Not yet due",G4)))</formula>
    </cfRule>
    <cfRule type="containsText" dxfId="2517" priority="2529" operator="containsText" text="Update not Provided">
      <formula>NOT(ISERROR(SEARCH("Update not Provided",G4)))</formula>
    </cfRule>
    <cfRule type="containsText" dxfId="2516" priority="2530" operator="containsText" text="Not yet due">
      <formula>NOT(ISERROR(SEARCH("Not yet due",G4)))</formula>
    </cfRule>
    <cfRule type="containsText" dxfId="2515" priority="2531" operator="containsText" text="Completed Behind Schedule">
      <formula>NOT(ISERROR(SEARCH("Completed Behind Schedule",G4)))</formula>
    </cfRule>
    <cfRule type="containsText" dxfId="2514" priority="2532" operator="containsText" text="Off Target">
      <formula>NOT(ISERROR(SEARCH("Off Target",G4)))</formula>
    </cfRule>
    <cfRule type="containsText" dxfId="2513" priority="2533" operator="containsText" text="On Track to be Achieved">
      <formula>NOT(ISERROR(SEARCH("On Track to be Achieved",G4)))</formula>
    </cfRule>
    <cfRule type="containsText" dxfId="2512" priority="2534" operator="containsText" text="Fully Achieved">
      <formula>NOT(ISERROR(SEARCH("Fully Achieved",G4)))</formula>
    </cfRule>
    <cfRule type="containsText" dxfId="2511" priority="2535" operator="containsText" text="Not yet due">
      <formula>NOT(ISERROR(SEARCH("Not yet due",G4)))</formula>
    </cfRule>
    <cfRule type="containsText" dxfId="2510" priority="2536" operator="containsText" text="Not Yet Due">
      <formula>NOT(ISERROR(SEARCH("Not Yet Due",G4)))</formula>
    </cfRule>
    <cfRule type="containsText" dxfId="2509" priority="2537" operator="containsText" text="Deferred">
      <formula>NOT(ISERROR(SEARCH("Deferred",G4)))</formula>
    </cfRule>
    <cfRule type="containsText" dxfId="2508" priority="2538" operator="containsText" text="Deleted">
      <formula>NOT(ISERROR(SEARCH("Deleted",G4)))</formula>
    </cfRule>
    <cfRule type="containsText" dxfId="2507" priority="2539" operator="containsText" text="In Danger of Falling Behind Target">
      <formula>NOT(ISERROR(SEARCH("In Danger of Falling Behind Target",G4)))</formula>
    </cfRule>
    <cfRule type="containsText" dxfId="2506" priority="2540" operator="containsText" text="Not yet due">
      <formula>NOT(ISERROR(SEARCH("Not yet due",G4)))</formula>
    </cfRule>
    <cfRule type="containsText" dxfId="2505" priority="2541" operator="containsText" text="Completed Behind Schedule">
      <formula>NOT(ISERROR(SEARCH("Completed Behind Schedule",G4)))</formula>
    </cfRule>
    <cfRule type="containsText" dxfId="2504" priority="2542" operator="containsText" text="Off Target">
      <formula>NOT(ISERROR(SEARCH("Off Target",G4)))</formula>
    </cfRule>
    <cfRule type="containsText" dxfId="2503" priority="2543" operator="containsText" text="In Danger of Falling Behind Target">
      <formula>NOT(ISERROR(SEARCH("In Danger of Falling Behind Target",G4)))</formula>
    </cfRule>
    <cfRule type="containsText" dxfId="2502" priority="2544" operator="containsText" text="On Track to be Achieved">
      <formula>NOT(ISERROR(SEARCH("On Track to be Achieved",G4)))</formula>
    </cfRule>
    <cfRule type="containsText" dxfId="2501" priority="2545" operator="containsText" text="Fully Achieved">
      <formula>NOT(ISERROR(SEARCH("Fully Achieved",G4)))</formula>
    </cfRule>
    <cfRule type="containsText" dxfId="2500" priority="2546" operator="containsText" text="Update not Provided">
      <formula>NOT(ISERROR(SEARCH("Update not Provided",G4)))</formula>
    </cfRule>
    <cfRule type="containsText" dxfId="2499" priority="2547" operator="containsText" text="Not yet due">
      <formula>NOT(ISERROR(SEARCH("Not yet due",G4)))</formula>
    </cfRule>
    <cfRule type="containsText" dxfId="2498" priority="2548" operator="containsText" text="Completed Behind Schedule">
      <formula>NOT(ISERROR(SEARCH("Completed Behind Schedule",G4)))</formula>
    </cfRule>
    <cfRule type="containsText" dxfId="2497" priority="2549" operator="containsText" text="Off Target">
      <formula>NOT(ISERROR(SEARCH("Off Target",G4)))</formula>
    </cfRule>
    <cfRule type="containsText" dxfId="2496" priority="2550" operator="containsText" text="In Danger of Falling Behind Target">
      <formula>NOT(ISERROR(SEARCH("In Danger of Falling Behind Target",G4)))</formula>
    </cfRule>
    <cfRule type="containsText" dxfId="2495" priority="2551" operator="containsText" text="On Track to be Achieved">
      <formula>NOT(ISERROR(SEARCH("On Track to be Achieved",G4)))</formula>
    </cfRule>
    <cfRule type="containsText" dxfId="2494" priority="2552" operator="containsText" text="Fully Achieved">
      <formula>NOT(ISERROR(SEARCH("Fully Achieved",G4)))</formula>
    </cfRule>
    <cfRule type="containsText" dxfId="2493" priority="2553" operator="containsText" text="Fully Achieved">
      <formula>NOT(ISERROR(SEARCH("Fully Achieved",G4)))</formula>
    </cfRule>
    <cfRule type="containsText" dxfId="2492" priority="2554" operator="containsText" text="Fully Achieved">
      <formula>NOT(ISERROR(SEARCH("Fully Achieved",G4)))</formula>
    </cfRule>
    <cfRule type="containsText" dxfId="2491" priority="2555" operator="containsText" text="Deferred">
      <formula>NOT(ISERROR(SEARCH("Deferred",G4)))</formula>
    </cfRule>
    <cfRule type="containsText" dxfId="2490" priority="2556" operator="containsText" text="Deleted">
      <formula>NOT(ISERROR(SEARCH("Deleted",G4)))</formula>
    </cfRule>
    <cfRule type="containsText" dxfId="2489" priority="2557" operator="containsText" text="In Danger of Falling Behind Target">
      <formula>NOT(ISERROR(SEARCH("In Danger of Falling Behind Target",G4)))</formula>
    </cfRule>
    <cfRule type="containsText" dxfId="2488" priority="2558" operator="containsText" text="Not yet due">
      <formula>NOT(ISERROR(SEARCH("Not yet due",G4)))</formula>
    </cfRule>
    <cfRule type="containsText" dxfId="2487" priority="2559" operator="containsText" text="Update not Provided">
      <formula>NOT(ISERROR(SEARCH("Update not Provided",G4)))</formula>
    </cfRule>
  </conditionalFormatting>
  <conditionalFormatting sqref="G30">
    <cfRule type="containsText" dxfId="2486" priority="2488" operator="containsText" text="On track to be achieved">
      <formula>NOT(ISERROR(SEARCH("On track to be achieved",G30)))</formula>
    </cfRule>
    <cfRule type="containsText" dxfId="2485" priority="2489" operator="containsText" text="Deferred">
      <formula>NOT(ISERROR(SEARCH("Deferred",G30)))</formula>
    </cfRule>
    <cfRule type="containsText" dxfId="2484" priority="2490" operator="containsText" text="Deleted">
      <formula>NOT(ISERROR(SEARCH("Deleted",G30)))</formula>
    </cfRule>
    <cfRule type="containsText" dxfId="2483" priority="2491" operator="containsText" text="In Danger of Falling Behind Target">
      <formula>NOT(ISERROR(SEARCH("In Danger of Falling Behind Target",G30)))</formula>
    </cfRule>
    <cfRule type="containsText" dxfId="2482" priority="2492" operator="containsText" text="Not yet due">
      <formula>NOT(ISERROR(SEARCH("Not yet due",G30)))</formula>
    </cfRule>
    <cfRule type="containsText" dxfId="2481" priority="2493" operator="containsText" text="Update not Provided">
      <formula>NOT(ISERROR(SEARCH("Update not Provided",G30)))</formula>
    </cfRule>
    <cfRule type="containsText" dxfId="2480" priority="2494" operator="containsText" text="Not yet due">
      <formula>NOT(ISERROR(SEARCH("Not yet due",G30)))</formula>
    </cfRule>
    <cfRule type="containsText" dxfId="2479" priority="2495" operator="containsText" text="Completed Behind Schedule">
      <formula>NOT(ISERROR(SEARCH("Completed Behind Schedule",G30)))</formula>
    </cfRule>
    <cfRule type="containsText" dxfId="2478" priority="2496" operator="containsText" text="Off Target">
      <formula>NOT(ISERROR(SEARCH("Off Target",G30)))</formula>
    </cfRule>
    <cfRule type="containsText" dxfId="2477" priority="2497" operator="containsText" text="On Track to be Achieved">
      <formula>NOT(ISERROR(SEARCH("On Track to be Achieved",G30)))</formula>
    </cfRule>
    <cfRule type="containsText" dxfId="2476" priority="2498" operator="containsText" text="Fully Achieved">
      <formula>NOT(ISERROR(SEARCH("Fully Achieved",G30)))</formula>
    </cfRule>
    <cfRule type="containsText" dxfId="2475" priority="2499" operator="containsText" text="Not yet due">
      <formula>NOT(ISERROR(SEARCH("Not yet due",G30)))</formula>
    </cfRule>
    <cfRule type="containsText" dxfId="2474" priority="2500" operator="containsText" text="Not Yet Due">
      <formula>NOT(ISERROR(SEARCH("Not Yet Due",G30)))</formula>
    </cfRule>
    <cfRule type="containsText" dxfId="2473" priority="2501" operator="containsText" text="Deferred">
      <formula>NOT(ISERROR(SEARCH("Deferred",G30)))</formula>
    </cfRule>
    <cfRule type="containsText" dxfId="2472" priority="2502" operator="containsText" text="Deleted">
      <formula>NOT(ISERROR(SEARCH("Deleted",G30)))</formula>
    </cfRule>
    <cfRule type="containsText" dxfId="2471" priority="2503" operator="containsText" text="In Danger of Falling Behind Target">
      <formula>NOT(ISERROR(SEARCH("In Danger of Falling Behind Target",G30)))</formula>
    </cfRule>
    <cfRule type="containsText" dxfId="2470" priority="2504" operator="containsText" text="Not yet due">
      <formula>NOT(ISERROR(SEARCH("Not yet due",G30)))</formula>
    </cfRule>
    <cfRule type="containsText" dxfId="2469" priority="2505" operator="containsText" text="Completed Behind Schedule">
      <formula>NOT(ISERROR(SEARCH("Completed Behind Schedule",G30)))</formula>
    </cfRule>
    <cfRule type="containsText" dxfId="2468" priority="2506" operator="containsText" text="Off Target">
      <formula>NOT(ISERROR(SEARCH("Off Target",G30)))</formula>
    </cfRule>
    <cfRule type="containsText" dxfId="2467" priority="2507" operator="containsText" text="In Danger of Falling Behind Target">
      <formula>NOT(ISERROR(SEARCH("In Danger of Falling Behind Target",G30)))</formula>
    </cfRule>
    <cfRule type="containsText" dxfId="2466" priority="2508" operator="containsText" text="On Track to be Achieved">
      <formula>NOT(ISERROR(SEARCH("On Track to be Achieved",G30)))</formula>
    </cfRule>
    <cfRule type="containsText" dxfId="2465" priority="2509" operator="containsText" text="Fully Achieved">
      <formula>NOT(ISERROR(SEARCH("Fully Achieved",G30)))</formula>
    </cfRule>
    <cfRule type="containsText" dxfId="2464" priority="2510" operator="containsText" text="Update not Provided">
      <formula>NOT(ISERROR(SEARCH("Update not Provided",G30)))</formula>
    </cfRule>
    <cfRule type="containsText" dxfId="2463" priority="2511" operator="containsText" text="Not yet due">
      <formula>NOT(ISERROR(SEARCH("Not yet due",G30)))</formula>
    </cfRule>
    <cfRule type="containsText" dxfId="2462" priority="2512" operator="containsText" text="Completed Behind Schedule">
      <formula>NOT(ISERROR(SEARCH("Completed Behind Schedule",G30)))</formula>
    </cfRule>
    <cfRule type="containsText" dxfId="2461" priority="2513" operator="containsText" text="Off Target">
      <formula>NOT(ISERROR(SEARCH("Off Target",G30)))</formula>
    </cfRule>
    <cfRule type="containsText" dxfId="2460" priority="2514" operator="containsText" text="In Danger of Falling Behind Target">
      <formula>NOT(ISERROR(SEARCH("In Danger of Falling Behind Target",G30)))</formula>
    </cfRule>
    <cfRule type="containsText" dxfId="2459" priority="2515" operator="containsText" text="On Track to be Achieved">
      <formula>NOT(ISERROR(SEARCH("On Track to be Achieved",G30)))</formula>
    </cfRule>
    <cfRule type="containsText" dxfId="2458" priority="2516" operator="containsText" text="Fully Achieved">
      <formula>NOT(ISERROR(SEARCH("Fully Achieved",G30)))</formula>
    </cfRule>
    <cfRule type="containsText" dxfId="2457" priority="2517" operator="containsText" text="Fully Achieved">
      <formula>NOT(ISERROR(SEARCH("Fully Achieved",G30)))</formula>
    </cfRule>
    <cfRule type="containsText" dxfId="2456" priority="2518" operator="containsText" text="Fully Achieved">
      <formula>NOT(ISERROR(SEARCH("Fully Achieved",G30)))</formula>
    </cfRule>
    <cfRule type="containsText" dxfId="2455" priority="2519" operator="containsText" text="Deferred">
      <formula>NOT(ISERROR(SEARCH("Deferred",G30)))</formula>
    </cfRule>
    <cfRule type="containsText" dxfId="2454" priority="2520" operator="containsText" text="Deleted">
      <formula>NOT(ISERROR(SEARCH("Deleted",G30)))</formula>
    </cfRule>
    <cfRule type="containsText" dxfId="2453" priority="2521" operator="containsText" text="In Danger of Falling Behind Target">
      <formula>NOT(ISERROR(SEARCH("In Danger of Falling Behind Target",G30)))</formula>
    </cfRule>
    <cfRule type="containsText" dxfId="2452" priority="2522" operator="containsText" text="Not yet due">
      <formula>NOT(ISERROR(SEARCH("Not yet due",G30)))</formula>
    </cfRule>
    <cfRule type="containsText" dxfId="2451" priority="2523" operator="containsText" text="Update not Provided">
      <formula>NOT(ISERROR(SEARCH("Update not Provided",G30)))</formula>
    </cfRule>
  </conditionalFormatting>
  <conditionalFormatting sqref="G31:G38">
    <cfRule type="containsText" dxfId="2450" priority="2452" operator="containsText" text="On track to be achieved">
      <formula>NOT(ISERROR(SEARCH("On track to be achieved",G31)))</formula>
    </cfRule>
    <cfRule type="containsText" dxfId="2449" priority="2453" operator="containsText" text="Deferred">
      <formula>NOT(ISERROR(SEARCH("Deferred",G31)))</formula>
    </cfRule>
    <cfRule type="containsText" dxfId="2448" priority="2454" operator="containsText" text="Deleted">
      <formula>NOT(ISERROR(SEARCH("Deleted",G31)))</formula>
    </cfRule>
    <cfRule type="containsText" dxfId="2447" priority="2455" operator="containsText" text="In Danger of Falling Behind Target">
      <formula>NOT(ISERROR(SEARCH("In Danger of Falling Behind Target",G31)))</formula>
    </cfRule>
    <cfRule type="containsText" dxfId="2446" priority="2456" operator="containsText" text="Not yet due">
      <formula>NOT(ISERROR(SEARCH("Not yet due",G31)))</formula>
    </cfRule>
    <cfRule type="containsText" dxfId="2445" priority="2457" operator="containsText" text="Update not Provided">
      <formula>NOT(ISERROR(SEARCH("Update not Provided",G31)))</formula>
    </cfRule>
    <cfRule type="containsText" dxfId="2444" priority="2458" operator="containsText" text="Not yet due">
      <formula>NOT(ISERROR(SEARCH("Not yet due",G31)))</formula>
    </cfRule>
    <cfRule type="containsText" dxfId="2443" priority="2459" operator="containsText" text="Completed Behind Schedule">
      <formula>NOT(ISERROR(SEARCH("Completed Behind Schedule",G31)))</formula>
    </cfRule>
    <cfRule type="containsText" dxfId="2442" priority="2460" operator="containsText" text="Off Target">
      <formula>NOT(ISERROR(SEARCH("Off Target",G31)))</formula>
    </cfRule>
    <cfRule type="containsText" dxfId="2441" priority="2461" operator="containsText" text="On Track to be Achieved">
      <formula>NOT(ISERROR(SEARCH("On Track to be Achieved",G31)))</formula>
    </cfRule>
    <cfRule type="containsText" dxfId="2440" priority="2462" operator="containsText" text="Fully Achieved">
      <formula>NOT(ISERROR(SEARCH("Fully Achieved",G31)))</formula>
    </cfRule>
    <cfRule type="containsText" dxfId="2439" priority="2463" operator="containsText" text="Not yet due">
      <formula>NOT(ISERROR(SEARCH("Not yet due",G31)))</formula>
    </cfRule>
    <cfRule type="containsText" dxfId="2438" priority="2464" operator="containsText" text="Not Yet Due">
      <formula>NOT(ISERROR(SEARCH("Not Yet Due",G31)))</formula>
    </cfRule>
    <cfRule type="containsText" dxfId="2437" priority="2465" operator="containsText" text="Deferred">
      <formula>NOT(ISERROR(SEARCH("Deferred",G31)))</formula>
    </cfRule>
    <cfRule type="containsText" dxfId="2436" priority="2466" operator="containsText" text="Deleted">
      <formula>NOT(ISERROR(SEARCH("Deleted",G31)))</formula>
    </cfRule>
    <cfRule type="containsText" dxfId="2435" priority="2467" operator="containsText" text="In Danger of Falling Behind Target">
      <formula>NOT(ISERROR(SEARCH("In Danger of Falling Behind Target",G31)))</formula>
    </cfRule>
    <cfRule type="containsText" dxfId="2434" priority="2468" operator="containsText" text="Not yet due">
      <formula>NOT(ISERROR(SEARCH("Not yet due",G31)))</formula>
    </cfRule>
    <cfRule type="containsText" dxfId="2433" priority="2469" operator="containsText" text="Completed Behind Schedule">
      <formula>NOT(ISERROR(SEARCH("Completed Behind Schedule",G31)))</formula>
    </cfRule>
    <cfRule type="containsText" dxfId="2432" priority="2470" operator="containsText" text="Off Target">
      <formula>NOT(ISERROR(SEARCH("Off Target",G31)))</formula>
    </cfRule>
    <cfRule type="containsText" dxfId="2431" priority="2471" operator="containsText" text="In Danger of Falling Behind Target">
      <formula>NOT(ISERROR(SEARCH("In Danger of Falling Behind Target",G31)))</formula>
    </cfRule>
    <cfRule type="containsText" dxfId="2430" priority="2472" operator="containsText" text="On Track to be Achieved">
      <formula>NOT(ISERROR(SEARCH("On Track to be Achieved",G31)))</formula>
    </cfRule>
    <cfRule type="containsText" dxfId="2429" priority="2473" operator="containsText" text="Fully Achieved">
      <formula>NOT(ISERROR(SEARCH("Fully Achieved",G31)))</formula>
    </cfRule>
    <cfRule type="containsText" dxfId="2428" priority="2474" operator="containsText" text="Update not Provided">
      <formula>NOT(ISERROR(SEARCH("Update not Provided",G31)))</formula>
    </cfRule>
    <cfRule type="containsText" dxfId="2427" priority="2475" operator="containsText" text="Not yet due">
      <formula>NOT(ISERROR(SEARCH("Not yet due",G31)))</formula>
    </cfRule>
    <cfRule type="containsText" dxfId="2426" priority="2476" operator="containsText" text="Completed Behind Schedule">
      <formula>NOT(ISERROR(SEARCH("Completed Behind Schedule",G31)))</formula>
    </cfRule>
    <cfRule type="containsText" dxfId="2425" priority="2477" operator="containsText" text="Off Target">
      <formula>NOT(ISERROR(SEARCH("Off Target",G31)))</formula>
    </cfRule>
    <cfRule type="containsText" dxfId="2424" priority="2478" operator="containsText" text="In Danger of Falling Behind Target">
      <formula>NOT(ISERROR(SEARCH("In Danger of Falling Behind Target",G31)))</formula>
    </cfRule>
    <cfRule type="containsText" dxfId="2423" priority="2479" operator="containsText" text="On Track to be Achieved">
      <formula>NOT(ISERROR(SEARCH("On Track to be Achieved",G31)))</formula>
    </cfRule>
    <cfRule type="containsText" dxfId="2422" priority="2480" operator="containsText" text="Fully Achieved">
      <formula>NOT(ISERROR(SEARCH("Fully Achieved",G31)))</formula>
    </cfRule>
    <cfRule type="containsText" dxfId="2421" priority="2481" operator="containsText" text="Fully Achieved">
      <formula>NOT(ISERROR(SEARCH("Fully Achieved",G31)))</formula>
    </cfRule>
    <cfRule type="containsText" dxfId="2420" priority="2482" operator="containsText" text="Fully Achieved">
      <formula>NOT(ISERROR(SEARCH("Fully Achieved",G31)))</formula>
    </cfRule>
    <cfRule type="containsText" dxfId="2419" priority="2483" operator="containsText" text="Deferred">
      <formula>NOT(ISERROR(SEARCH("Deferred",G31)))</formula>
    </cfRule>
    <cfRule type="containsText" dxfId="2418" priority="2484" operator="containsText" text="Deleted">
      <formula>NOT(ISERROR(SEARCH("Deleted",G31)))</formula>
    </cfRule>
    <cfRule type="containsText" dxfId="2417" priority="2485" operator="containsText" text="In Danger of Falling Behind Target">
      <formula>NOT(ISERROR(SEARCH("In Danger of Falling Behind Target",G31)))</formula>
    </cfRule>
    <cfRule type="containsText" dxfId="2416" priority="2486" operator="containsText" text="Not yet due">
      <formula>NOT(ISERROR(SEARCH("Not yet due",G31)))</formula>
    </cfRule>
    <cfRule type="containsText" dxfId="2415" priority="2487" operator="containsText" text="Update not Provided">
      <formula>NOT(ISERROR(SEARCH("Update not Provided",G31)))</formula>
    </cfRule>
  </conditionalFormatting>
  <conditionalFormatting sqref="G39:G40">
    <cfRule type="containsText" dxfId="2414" priority="2416" operator="containsText" text="On track to be achieved">
      <formula>NOT(ISERROR(SEARCH("On track to be achieved",G39)))</formula>
    </cfRule>
    <cfRule type="containsText" dxfId="2413" priority="2417" operator="containsText" text="Deferred">
      <formula>NOT(ISERROR(SEARCH("Deferred",G39)))</formula>
    </cfRule>
    <cfRule type="containsText" dxfId="2412" priority="2418" operator="containsText" text="Deleted">
      <formula>NOT(ISERROR(SEARCH("Deleted",G39)))</formula>
    </cfRule>
    <cfRule type="containsText" dxfId="2411" priority="2419" operator="containsText" text="In Danger of Falling Behind Target">
      <formula>NOT(ISERROR(SEARCH("In Danger of Falling Behind Target",G39)))</formula>
    </cfRule>
    <cfRule type="containsText" dxfId="2410" priority="2420" operator="containsText" text="Not yet due">
      <formula>NOT(ISERROR(SEARCH("Not yet due",G39)))</formula>
    </cfRule>
    <cfRule type="containsText" dxfId="2409" priority="2421" operator="containsText" text="Update not Provided">
      <formula>NOT(ISERROR(SEARCH("Update not Provided",G39)))</formula>
    </cfRule>
    <cfRule type="containsText" dxfId="2408" priority="2422" operator="containsText" text="Not yet due">
      <formula>NOT(ISERROR(SEARCH("Not yet due",G39)))</formula>
    </cfRule>
    <cfRule type="containsText" dxfId="2407" priority="2423" operator="containsText" text="Completed Behind Schedule">
      <formula>NOT(ISERROR(SEARCH("Completed Behind Schedule",G39)))</formula>
    </cfRule>
    <cfRule type="containsText" dxfId="2406" priority="2424" operator="containsText" text="Off Target">
      <formula>NOT(ISERROR(SEARCH("Off Target",G39)))</formula>
    </cfRule>
    <cfRule type="containsText" dxfId="2405" priority="2425" operator="containsText" text="On Track to be Achieved">
      <formula>NOT(ISERROR(SEARCH("On Track to be Achieved",G39)))</formula>
    </cfRule>
    <cfRule type="containsText" dxfId="2404" priority="2426" operator="containsText" text="Fully Achieved">
      <formula>NOT(ISERROR(SEARCH("Fully Achieved",G39)))</formula>
    </cfRule>
    <cfRule type="containsText" dxfId="2403" priority="2427" operator="containsText" text="Not yet due">
      <formula>NOT(ISERROR(SEARCH("Not yet due",G39)))</formula>
    </cfRule>
    <cfRule type="containsText" dxfId="2402" priority="2428" operator="containsText" text="Not Yet Due">
      <formula>NOT(ISERROR(SEARCH("Not Yet Due",G39)))</formula>
    </cfRule>
    <cfRule type="containsText" dxfId="2401" priority="2429" operator="containsText" text="Deferred">
      <formula>NOT(ISERROR(SEARCH("Deferred",G39)))</formula>
    </cfRule>
    <cfRule type="containsText" dxfId="2400" priority="2430" operator="containsText" text="Deleted">
      <formula>NOT(ISERROR(SEARCH("Deleted",G39)))</formula>
    </cfRule>
    <cfRule type="containsText" dxfId="2399" priority="2431" operator="containsText" text="In Danger of Falling Behind Target">
      <formula>NOT(ISERROR(SEARCH("In Danger of Falling Behind Target",G39)))</formula>
    </cfRule>
    <cfRule type="containsText" dxfId="2398" priority="2432" operator="containsText" text="Not yet due">
      <formula>NOT(ISERROR(SEARCH("Not yet due",G39)))</formula>
    </cfRule>
    <cfRule type="containsText" dxfId="2397" priority="2433" operator="containsText" text="Completed Behind Schedule">
      <formula>NOT(ISERROR(SEARCH("Completed Behind Schedule",G39)))</formula>
    </cfRule>
    <cfRule type="containsText" dxfId="2396" priority="2434" operator="containsText" text="Off Target">
      <formula>NOT(ISERROR(SEARCH("Off Target",G39)))</formula>
    </cfRule>
    <cfRule type="containsText" dxfId="2395" priority="2435" operator="containsText" text="In Danger of Falling Behind Target">
      <formula>NOT(ISERROR(SEARCH("In Danger of Falling Behind Target",G39)))</formula>
    </cfRule>
    <cfRule type="containsText" dxfId="2394" priority="2436" operator="containsText" text="On Track to be Achieved">
      <formula>NOT(ISERROR(SEARCH("On Track to be Achieved",G39)))</formula>
    </cfRule>
    <cfRule type="containsText" dxfId="2393" priority="2437" operator="containsText" text="Fully Achieved">
      <formula>NOT(ISERROR(SEARCH("Fully Achieved",G39)))</formula>
    </cfRule>
    <cfRule type="containsText" dxfId="2392" priority="2438" operator="containsText" text="Update not Provided">
      <formula>NOT(ISERROR(SEARCH("Update not Provided",G39)))</formula>
    </cfRule>
    <cfRule type="containsText" dxfId="2391" priority="2439" operator="containsText" text="Not yet due">
      <formula>NOT(ISERROR(SEARCH("Not yet due",G39)))</formula>
    </cfRule>
    <cfRule type="containsText" dxfId="2390" priority="2440" operator="containsText" text="Completed Behind Schedule">
      <formula>NOT(ISERROR(SEARCH("Completed Behind Schedule",G39)))</formula>
    </cfRule>
    <cfRule type="containsText" dxfId="2389" priority="2441" operator="containsText" text="Off Target">
      <formula>NOT(ISERROR(SEARCH("Off Target",G39)))</formula>
    </cfRule>
    <cfRule type="containsText" dxfId="2388" priority="2442" operator="containsText" text="In Danger of Falling Behind Target">
      <formula>NOT(ISERROR(SEARCH("In Danger of Falling Behind Target",G39)))</formula>
    </cfRule>
    <cfRule type="containsText" dxfId="2387" priority="2443" operator="containsText" text="On Track to be Achieved">
      <formula>NOT(ISERROR(SEARCH("On Track to be Achieved",G39)))</formula>
    </cfRule>
    <cfRule type="containsText" dxfId="2386" priority="2444" operator="containsText" text="Fully Achieved">
      <formula>NOT(ISERROR(SEARCH("Fully Achieved",G39)))</formula>
    </cfRule>
    <cfRule type="containsText" dxfId="2385" priority="2445" operator="containsText" text="Fully Achieved">
      <formula>NOT(ISERROR(SEARCH("Fully Achieved",G39)))</formula>
    </cfRule>
    <cfRule type="containsText" dxfId="2384" priority="2446" operator="containsText" text="Fully Achieved">
      <formula>NOT(ISERROR(SEARCH("Fully Achieved",G39)))</formula>
    </cfRule>
    <cfRule type="containsText" dxfId="2383" priority="2447" operator="containsText" text="Deferred">
      <formula>NOT(ISERROR(SEARCH("Deferred",G39)))</formula>
    </cfRule>
    <cfRule type="containsText" dxfId="2382" priority="2448" operator="containsText" text="Deleted">
      <formula>NOT(ISERROR(SEARCH("Deleted",G39)))</formula>
    </cfRule>
    <cfRule type="containsText" dxfId="2381" priority="2449" operator="containsText" text="In Danger of Falling Behind Target">
      <formula>NOT(ISERROR(SEARCH("In Danger of Falling Behind Target",G39)))</formula>
    </cfRule>
    <cfRule type="containsText" dxfId="2380" priority="2450" operator="containsText" text="Not yet due">
      <formula>NOT(ISERROR(SEARCH("Not yet due",G39)))</formula>
    </cfRule>
    <cfRule type="containsText" dxfId="2379" priority="2451" operator="containsText" text="Update not Provided">
      <formula>NOT(ISERROR(SEARCH("Update not Provided",G39)))</formula>
    </cfRule>
  </conditionalFormatting>
  <conditionalFormatting sqref="G39:G40">
    <cfRule type="containsText" dxfId="2378" priority="2380" operator="containsText" text="On track to be achieved">
      <formula>NOT(ISERROR(SEARCH("On track to be achieved",G39)))</formula>
    </cfRule>
    <cfRule type="containsText" dxfId="2377" priority="2381" operator="containsText" text="Deferred">
      <formula>NOT(ISERROR(SEARCH("Deferred",G39)))</formula>
    </cfRule>
    <cfRule type="containsText" dxfId="2376" priority="2382" operator="containsText" text="Deleted">
      <formula>NOT(ISERROR(SEARCH("Deleted",G39)))</formula>
    </cfRule>
    <cfRule type="containsText" dxfId="2375" priority="2383" operator="containsText" text="In Danger of Falling Behind Target">
      <formula>NOT(ISERROR(SEARCH("In Danger of Falling Behind Target",G39)))</formula>
    </cfRule>
    <cfRule type="containsText" dxfId="2374" priority="2384" operator="containsText" text="Not yet due">
      <formula>NOT(ISERROR(SEARCH("Not yet due",G39)))</formula>
    </cfRule>
    <cfRule type="containsText" dxfId="2373" priority="2385" operator="containsText" text="Update not Provided">
      <formula>NOT(ISERROR(SEARCH("Update not Provided",G39)))</formula>
    </cfRule>
    <cfRule type="containsText" dxfId="2372" priority="2386" operator="containsText" text="Not yet due">
      <formula>NOT(ISERROR(SEARCH("Not yet due",G39)))</formula>
    </cfRule>
    <cfRule type="containsText" dxfId="2371" priority="2387" operator="containsText" text="Completed Behind Schedule">
      <formula>NOT(ISERROR(SEARCH("Completed Behind Schedule",G39)))</formula>
    </cfRule>
    <cfRule type="containsText" dxfId="2370" priority="2388" operator="containsText" text="Off Target">
      <formula>NOT(ISERROR(SEARCH("Off Target",G39)))</formula>
    </cfRule>
    <cfRule type="containsText" dxfId="2369" priority="2389" operator="containsText" text="On Track to be Achieved">
      <formula>NOT(ISERROR(SEARCH("On Track to be Achieved",G39)))</formula>
    </cfRule>
    <cfRule type="containsText" dxfId="2368" priority="2390" operator="containsText" text="Fully Achieved">
      <formula>NOT(ISERROR(SEARCH("Fully Achieved",G39)))</formula>
    </cfRule>
    <cfRule type="containsText" dxfId="2367" priority="2391" operator="containsText" text="Not yet due">
      <formula>NOT(ISERROR(SEARCH("Not yet due",G39)))</formula>
    </cfRule>
    <cfRule type="containsText" dxfId="2366" priority="2392" operator="containsText" text="Not Yet Due">
      <formula>NOT(ISERROR(SEARCH("Not Yet Due",G39)))</formula>
    </cfRule>
    <cfRule type="containsText" dxfId="2365" priority="2393" operator="containsText" text="Deferred">
      <formula>NOT(ISERROR(SEARCH("Deferred",G39)))</formula>
    </cfRule>
    <cfRule type="containsText" dxfId="2364" priority="2394" operator="containsText" text="Deleted">
      <formula>NOT(ISERROR(SEARCH("Deleted",G39)))</formula>
    </cfRule>
    <cfRule type="containsText" dxfId="2363" priority="2395" operator="containsText" text="In Danger of Falling Behind Target">
      <formula>NOT(ISERROR(SEARCH("In Danger of Falling Behind Target",G39)))</formula>
    </cfRule>
    <cfRule type="containsText" dxfId="2362" priority="2396" operator="containsText" text="Not yet due">
      <formula>NOT(ISERROR(SEARCH("Not yet due",G39)))</formula>
    </cfRule>
    <cfRule type="containsText" dxfId="2361" priority="2397" operator="containsText" text="Completed Behind Schedule">
      <formula>NOT(ISERROR(SEARCH("Completed Behind Schedule",G39)))</formula>
    </cfRule>
    <cfRule type="containsText" dxfId="2360" priority="2398" operator="containsText" text="Off Target">
      <formula>NOT(ISERROR(SEARCH("Off Target",G39)))</formula>
    </cfRule>
    <cfRule type="containsText" dxfId="2359" priority="2399" operator="containsText" text="In Danger of Falling Behind Target">
      <formula>NOT(ISERROR(SEARCH("In Danger of Falling Behind Target",G39)))</formula>
    </cfRule>
    <cfRule type="containsText" dxfId="2358" priority="2400" operator="containsText" text="On Track to be Achieved">
      <formula>NOT(ISERROR(SEARCH("On Track to be Achieved",G39)))</formula>
    </cfRule>
    <cfRule type="containsText" dxfId="2357" priority="2401" operator="containsText" text="Fully Achieved">
      <formula>NOT(ISERROR(SEARCH("Fully Achieved",G39)))</formula>
    </cfRule>
    <cfRule type="containsText" dxfId="2356" priority="2402" operator="containsText" text="Update not Provided">
      <formula>NOT(ISERROR(SEARCH("Update not Provided",G39)))</formula>
    </cfRule>
    <cfRule type="containsText" dxfId="2355" priority="2403" operator="containsText" text="Not yet due">
      <formula>NOT(ISERROR(SEARCH("Not yet due",G39)))</formula>
    </cfRule>
    <cfRule type="containsText" dxfId="2354" priority="2404" operator="containsText" text="Completed Behind Schedule">
      <formula>NOT(ISERROR(SEARCH("Completed Behind Schedule",G39)))</formula>
    </cfRule>
    <cfRule type="containsText" dxfId="2353" priority="2405" operator="containsText" text="Off Target">
      <formula>NOT(ISERROR(SEARCH("Off Target",G39)))</formula>
    </cfRule>
    <cfRule type="containsText" dxfId="2352" priority="2406" operator="containsText" text="In Danger of Falling Behind Target">
      <formula>NOT(ISERROR(SEARCH("In Danger of Falling Behind Target",G39)))</formula>
    </cfRule>
    <cfRule type="containsText" dxfId="2351" priority="2407" operator="containsText" text="On Track to be Achieved">
      <formula>NOT(ISERROR(SEARCH("On Track to be Achieved",G39)))</formula>
    </cfRule>
    <cfRule type="containsText" dxfId="2350" priority="2408" operator="containsText" text="Fully Achieved">
      <formula>NOT(ISERROR(SEARCH("Fully Achieved",G39)))</formula>
    </cfRule>
    <cfRule type="containsText" dxfId="2349" priority="2409" operator="containsText" text="Fully Achieved">
      <formula>NOT(ISERROR(SEARCH("Fully Achieved",G39)))</formula>
    </cfRule>
    <cfRule type="containsText" dxfId="2348" priority="2410" operator="containsText" text="Fully Achieved">
      <formula>NOT(ISERROR(SEARCH("Fully Achieved",G39)))</formula>
    </cfRule>
    <cfRule type="containsText" dxfId="2347" priority="2411" operator="containsText" text="Deferred">
      <formula>NOT(ISERROR(SEARCH("Deferred",G39)))</formula>
    </cfRule>
    <cfRule type="containsText" dxfId="2346" priority="2412" operator="containsText" text="Deleted">
      <formula>NOT(ISERROR(SEARCH("Deleted",G39)))</formula>
    </cfRule>
    <cfRule type="containsText" dxfId="2345" priority="2413" operator="containsText" text="In Danger of Falling Behind Target">
      <formula>NOT(ISERROR(SEARCH("In Danger of Falling Behind Target",G39)))</formula>
    </cfRule>
    <cfRule type="containsText" dxfId="2344" priority="2414" operator="containsText" text="Not yet due">
      <formula>NOT(ISERROR(SEARCH("Not yet due",G39)))</formula>
    </cfRule>
    <cfRule type="containsText" dxfId="2343" priority="2415" operator="containsText" text="Update not Provided">
      <formula>NOT(ISERROR(SEARCH("Update not Provided",G39)))</formula>
    </cfRule>
  </conditionalFormatting>
  <conditionalFormatting sqref="G41:G42">
    <cfRule type="containsText" dxfId="2342" priority="2344" operator="containsText" text="On track to be achieved">
      <formula>NOT(ISERROR(SEARCH("On track to be achieved",G41)))</formula>
    </cfRule>
    <cfRule type="containsText" dxfId="2341" priority="2345" operator="containsText" text="Deferred">
      <formula>NOT(ISERROR(SEARCH("Deferred",G41)))</formula>
    </cfRule>
    <cfRule type="containsText" dxfId="2340" priority="2346" operator="containsText" text="Deleted">
      <formula>NOT(ISERROR(SEARCH("Deleted",G41)))</formula>
    </cfRule>
    <cfRule type="containsText" dxfId="2339" priority="2347" operator="containsText" text="In Danger of Falling Behind Target">
      <formula>NOT(ISERROR(SEARCH("In Danger of Falling Behind Target",G41)))</formula>
    </cfRule>
    <cfRule type="containsText" dxfId="2338" priority="2348" operator="containsText" text="Not yet due">
      <formula>NOT(ISERROR(SEARCH("Not yet due",G41)))</formula>
    </cfRule>
    <cfRule type="containsText" dxfId="2337" priority="2349" operator="containsText" text="Update not Provided">
      <formula>NOT(ISERROR(SEARCH("Update not Provided",G41)))</formula>
    </cfRule>
    <cfRule type="containsText" dxfId="2336" priority="2350" operator="containsText" text="Not yet due">
      <formula>NOT(ISERROR(SEARCH("Not yet due",G41)))</formula>
    </cfRule>
    <cfRule type="containsText" dxfId="2335" priority="2351" operator="containsText" text="Completed Behind Schedule">
      <formula>NOT(ISERROR(SEARCH("Completed Behind Schedule",G41)))</formula>
    </cfRule>
    <cfRule type="containsText" dxfId="2334" priority="2352" operator="containsText" text="Off Target">
      <formula>NOT(ISERROR(SEARCH("Off Target",G41)))</formula>
    </cfRule>
    <cfRule type="containsText" dxfId="2333" priority="2353" operator="containsText" text="On Track to be Achieved">
      <formula>NOT(ISERROR(SEARCH("On Track to be Achieved",G41)))</formula>
    </cfRule>
    <cfRule type="containsText" dxfId="2332" priority="2354" operator="containsText" text="Fully Achieved">
      <formula>NOT(ISERROR(SEARCH("Fully Achieved",G41)))</formula>
    </cfRule>
    <cfRule type="containsText" dxfId="2331" priority="2355" operator="containsText" text="Not yet due">
      <formula>NOT(ISERROR(SEARCH("Not yet due",G41)))</formula>
    </cfRule>
    <cfRule type="containsText" dxfId="2330" priority="2356" operator="containsText" text="Not Yet Due">
      <formula>NOT(ISERROR(SEARCH("Not Yet Due",G41)))</formula>
    </cfRule>
    <cfRule type="containsText" dxfId="2329" priority="2357" operator="containsText" text="Deferred">
      <formula>NOT(ISERROR(SEARCH("Deferred",G41)))</formula>
    </cfRule>
    <cfRule type="containsText" dxfId="2328" priority="2358" operator="containsText" text="Deleted">
      <formula>NOT(ISERROR(SEARCH("Deleted",G41)))</formula>
    </cfRule>
    <cfRule type="containsText" dxfId="2327" priority="2359" operator="containsText" text="In Danger of Falling Behind Target">
      <formula>NOT(ISERROR(SEARCH("In Danger of Falling Behind Target",G41)))</formula>
    </cfRule>
    <cfRule type="containsText" dxfId="2326" priority="2360" operator="containsText" text="Not yet due">
      <formula>NOT(ISERROR(SEARCH("Not yet due",G41)))</formula>
    </cfRule>
    <cfRule type="containsText" dxfId="2325" priority="2361" operator="containsText" text="Completed Behind Schedule">
      <formula>NOT(ISERROR(SEARCH("Completed Behind Schedule",G41)))</formula>
    </cfRule>
    <cfRule type="containsText" dxfId="2324" priority="2362" operator="containsText" text="Off Target">
      <formula>NOT(ISERROR(SEARCH("Off Target",G41)))</formula>
    </cfRule>
    <cfRule type="containsText" dxfId="2323" priority="2363" operator="containsText" text="In Danger of Falling Behind Target">
      <formula>NOT(ISERROR(SEARCH("In Danger of Falling Behind Target",G41)))</formula>
    </cfRule>
    <cfRule type="containsText" dxfId="2322" priority="2364" operator="containsText" text="On Track to be Achieved">
      <formula>NOT(ISERROR(SEARCH("On Track to be Achieved",G41)))</formula>
    </cfRule>
    <cfRule type="containsText" dxfId="2321" priority="2365" operator="containsText" text="Fully Achieved">
      <formula>NOT(ISERROR(SEARCH("Fully Achieved",G41)))</formula>
    </cfRule>
    <cfRule type="containsText" dxfId="2320" priority="2366" operator="containsText" text="Update not Provided">
      <formula>NOT(ISERROR(SEARCH("Update not Provided",G41)))</formula>
    </cfRule>
    <cfRule type="containsText" dxfId="2319" priority="2367" operator="containsText" text="Not yet due">
      <formula>NOT(ISERROR(SEARCH("Not yet due",G41)))</formula>
    </cfRule>
    <cfRule type="containsText" dxfId="2318" priority="2368" operator="containsText" text="Completed Behind Schedule">
      <formula>NOT(ISERROR(SEARCH("Completed Behind Schedule",G41)))</formula>
    </cfRule>
    <cfRule type="containsText" dxfId="2317" priority="2369" operator="containsText" text="Off Target">
      <formula>NOT(ISERROR(SEARCH("Off Target",G41)))</formula>
    </cfRule>
    <cfRule type="containsText" dxfId="2316" priority="2370" operator="containsText" text="In Danger of Falling Behind Target">
      <formula>NOT(ISERROR(SEARCH("In Danger of Falling Behind Target",G41)))</formula>
    </cfRule>
    <cfRule type="containsText" dxfId="2315" priority="2371" operator="containsText" text="On Track to be Achieved">
      <formula>NOT(ISERROR(SEARCH("On Track to be Achieved",G41)))</formula>
    </cfRule>
    <cfRule type="containsText" dxfId="2314" priority="2372" operator="containsText" text="Fully Achieved">
      <formula>NOT(ISERROR(SEARCH("Fully Achieved",G41)))</formula>
    </cfRule>
    <cfRule type="containsText" dxfId="2313" priority="2373" operator="containsText" text="Fully Achieved">
      <formula>NOT(ISERROR(SEARCH("Fully Achieved",G41)))</formula>
    </cfRule>
    <cfRule type="containsText" dxfId="2312" priority="2374" operator="containsText" text="Fully Achieved">
      <formula>NOT(ISERROR(SEARCH("Fully Achieved",G41)))</formula>
    </cfRule>
    <cfRule type="containsText" dxfId="2311" priority="2375" operator="containsText" text="Deferred">
      <formula>NOT(ISERROR(SEARCH("Deferred",G41)))</formula>
    </cfRule>
    <cfRule type="containsText" dxfId="2310" priority="2376" operator="containsText" text="Deleted">
      <formula>NOT(ISERROR(SEARCH("Deleted",G41)))</formula>
    </cfRule>
    <cfRule type="containsText" dxfId="2309" priority="2377" operator="containsText" text="In Danger of Falling Behind Target">
      <formula>NOT(ISERROR(SEARCH("In Danger of Falling Behind Target",G41)))</formula>
    </cfRule>
    <cfRule type="containsText" dxfId="2308" priority="2378" operator="containsText" text="Not yet due">
      <formula>NOT(ISERROR(SEARCH("Not yet due",G41)))</formula>
    </cfRule>
    <cfRule type="containsText" dxfId="2307" priority="2379" operator="containsText" text="Update not Provided">
      <formula>NOT(ISERROR(SEARCH("Update not Provided",G41)))</formula>
    </cfRule>
  </conditionalFormatting>
  <conditionalFormatting sqref="G43">
    <cfRule type="containsText" dxfId="2306" priority="2308" operator="containsText" text="On track to be achieved">
      <formula>NOT(ISERROR(SEARCH("On track to be achieved",G43)))</formula>
    </cfRule>
    <cfRule type="containsText" dxfId="2305" priority="2309" operator="containsText" text="Deferred">
      <formula>NOT(ISERROR(SEARCH("Deferred",G43)))</formula>
    </cfRule>
    <cfRule type="containsText" dxfId="2304" priority="2310" operator="containsText" text="Deleted">
      <formula>NOT(ISERROR(SEARCH("Deleted",G43)))</formula>
    </cfRule>
    <cfRule type="containsText" dxfId="2303" priority="2311" operator="containsText" text="In Danger of Falling Behind Target">
      <formula>NOT(ISERROR(SEARCH("In Danger of Falling Behind Target",G43)))</formula>
    </cfRule>
    <cfRule type="containsText" dxfId="2302" priority="2312" operator="containsText" text="Not yet due">
      <formula>NOT(ISERROR(SEARCH("Not yet due",G43)))</formula>
    </cfRule>
    <cfRule type="containsText" dxfId="2301" priority="2313" operator="containsText" text="Update not Provided">
      <formula>NOT(ISERROR(SEARCH("Update not Provided",G43)))</formula>
    </cfRule>
    <cfRule type="containsText" dxfId="2300" priority="2314" operator="containsText" text="Not yet due">
      <formula>NOT(ISERROR(SEARCH("Not yet due",G43)))</formula>
    </cfRule>
    <cfRule type="containsText" dxfId="2299" priority="2315" operator="containsText" text="Completed Behind Schedule">
      <formula>NOT(ISERROR(SEARCH("Completed Behind Schedule",G43)))</formula>
    </cfRule>
    <cfRule type="containsText" dxfId="2298" priority="2316" operator="containsText" text="Off Target">
      <formula>NOT(ISERROR(SEARCH("Off Target",G43)))</formula>
    </cfRule>
    <cfRule type="containsText" dxfId="2297" priority="2317" operator="containsText" text="On Track to be Achieved">
      <formula>NOT(ISERROR(SEARCH("On Track to be Achieved",G43)))</formula>
    </cfRule>
    <cfRule type="containsText" dxfId="2296" priority="2318" operator="containsText" text="Fully Achieved">
      <formula>NOT(ISERROR(SEARCH("Fully Achieved",G43)))</formula>
    </cfRule>
    <cfRule type="containsText" dxfId="2295" priority="2319" operator="containsText" text="Not yet due">
      <formula>NOT(ISERROR(SEARCH("Not yet due",G43)))</formula>
    </cfRule>
    <cfRule type="containsText" dxfId="2294" priority="2320" operator="containsText" text="Not Yet Due">
      <formula>NOT(ISERROR(SEARCH("Not Yet Due",G43)))</formula>
    </cfRule>
    <cfRule type="containsText" dxfId="2293" priority="2321" operator="containsText" text="Deferred">
      <formula>NOT(ISERROR(SEARCH("Deferred",G43)))</formula>
    </cfRule>
    <cfRule type="containsText" dxfId="2292" priority="2322" operator="containsText" text="Deleted">
      <formula>NOT(ISERROR(SEARCH("Deleted",G43)))</formula>
    </cfRule>
    <cfRule type="containsText" dxfId="2291" priority="2323" operator="containsText" text="In Danger of Falling Behind Target">
      <formula>NOT(ISERROR(SEARCH("In Danger of Falling Behind Target",G43)))</formula>
    </cfRule>
    <cfRule type="containsText" dxfId="2290" priority="2324" operator="containsText" text="Not yet due">
      <formula>NOT(ISERROR(SEARCH("Not yet due",G43)))</formula>
    </cfRule>
    <cfRule type="containsText" dxfId="2289" priority="2325" operator="containsText" text="Completed Behind Schedule">
      <formula>NOT(ISERROR(SEARCH("Completed Behind Schedule",G43)))</formula>
    </cfRule>
    <cfRule type="containsText" dxfId="2288" priority="2326" operator="containsText" text="Off Target">
      <formula>NOT(ISERROR(SEARCH("Off Target",G43)))</formula>
    </cfRule>
    <cfRule type="containsText" dxfId="2287" priority="2327" operator="containsText" text="In Danger of Falling Behind Target">
      <formula>NOT(ISERROR(SEARCH("In Danger of Falling Behind Target",G43)))</formula>
    </cfRule>
    <cfRule type="containsText" dxfId="2286" priority="2328" operator="containsText" text="On Track to be Achieved">
      <formula>NOT(ISERROR(SEARCH("On Track to be Achieved",G43)))</formula>
    </cfRule>
    <cfRule type="containsText" dxfId="2285" priority="2329" operator="containsText" text="Fully Achieved">
      <formula>NOT(ISERROR(SEARCH("Fully Achieved",G43)))</formula>
    </cfRule>
    <cfRule type="containsText" dxfId="2284" priority="2330" operator="containsText" text="Update not Provided">
      <formula>NOT(ISERROR(SEARCH("Update not Provided",G43)))</formula>
    </cfRule>
    <cfRule type="containsText" dxfId="2283" priority="2331" operator="containsText" text="Not yet due">
      <formula>NOT(ISERROR(SEARCH("Not yet due",G43)))</formula>
    </cfRule>
    <cfRule type="containsText" dxfId="2282" priority="2332" operator="containsText" text="Completed Behind Schedule">
      <formula>NOT(ISERROR(SEARCH("Completed Behind Schedule",G43)))</formula>
    </cfRule>
    <cfRule type="containsText" dxfId="2281" priority="2333" operator="containsText" text="Off Target">
      <formula>NOT(ISERROR(SEARCH("Off Target",G43)))</formula>
    </cfRule>
    <cfRule type="containsText" dxfId="2280" priority="2334" operator="containsText" text="In Danger of Falling Behind Target">
      <formula>NOT(ISERROR(SEARCH("In Danger of Falling Behind Target",G43)))</formula>
    </cfRule>
    <cfRule type="containsText" dxfId="2279" priority="2335" operator="containsText" text="On Track to be Achieved">
      <formula>NOT(ISERROR(SEARCH("On Track to be Achieved",G43)))</formula>
    </cfRule>
    <cfRule type="containsText" dxfId="2278" priority="2336" operator="containsText" text="Fully Achieved">
      <formula>NOT(ISERROR(SEARCH("Fully Achieved",G43)))</formula>
    </cfRule>
    <cfRule type="containsText" dxfId="2277" priority="2337" operator="containsText" text="Fully Achieved">
      <formula>NOT(ISERROR(SEARCH("Fully Achieved",G43)))</formula>
    </cfRule>
    <cfRule type="containsText" dxfId="2276" priority="2338" operator="containsText" text="Fully Achieved">
      <formula>NOT(ISERROR(SEARCH("Fully Achieved",G43)))</formula>
    </cfRule>
    <cfRule type="containsText" dxfId="2275" priority="2339" operator="containsText" text="Deferred">
      <formula>NOT(ISERROR(SEARCH("Deferred",G43)))</formula>
    </cfRule>
    <cfRule type="containsText" dxfId="2274" priority="2340" operator="containsText" text="Deleted">
      <formula>NOT(ISERROR(SEARCH("Deleted",G43)))</formula>
    </cfRule>
    <cfRule type="containsText" dxfId="2273" priority="2341" operator="containsText" text="In Danger of Falling Behind Target">
      <formula>NOT(ISERROR(SEARCH("In Danger of Falling Behind Target",G43)))</formula>
    </cfRule>
    <cfRule type="containsText" dxfId="2272" priority="2342" operator="containsText" text="Not yet due">
      <formula>NOT(ISERROR(SEARCH("Not yet due",G43)))</formula>
    </cfRule>
    <cfRule type="containsText" dxfId="2271" priority="2343" operator="containsText" text="Update not Provided">
      <formula>NOT(ISERROR(SEARCH("Update not Provided",G43)))</formula>
    </cfRule>
  </conditionalFormatting>
  <conditionalFormatting sqref="G43">
    <cfRule type="containsText" dxfId="2270" priority="2272" operator="containsText" text="On track to be achieved">
      <formula>NOT(ISERROR(SEARCH("On track to be achieved",G43)))</formula>
    </cfRule>
    <cfRule type="containsText" dxfId="2269" priority="2273" operator="containsText" text="Deferred">
      <formula>NOT(ISERROR(SEARCH("Deferred",G43)))</formula>
    </cfRule>
    <cfRule type="containsText" dxfId="2268" priority="2274" operator="containsText" text="Deleted">
      <formula>NOT(ISERROR(SEARCH("Deleted",G43)))</formula>
    </cfRule>
    <cfRule type="containsText" dxfId="2267" priority="2275" operator="containsText" text="In Danger of Falling Behind Target">
      <formula>NOT(ISERROR(SEARCH("In Danger of Falling Behind Target",G43)))</formula>
    </cfRule>
    <cfRule type="containsText" dxfId="2266" priority="2276" operator="containsText" text="Not yet due">
      <formula>NOT(ISERROR(SEARCH("Not yet due",G43)))</formula>
    </cfRule>
    <cfRule type="containsText" dxfId="2265" priority="2277" operator="containsText" text="Update not Provided">
      <formula>NOT(ISERROR(SEARCH("Update not Provided",G43)))</formula>
    </cfRule>
    <cfRule type="containsText" dxfId="2264" priority="2278" operator="containsText" text="Not yet due">
      <formula>NOT(ISERROR(SEARCH("Not yet due",G43)))</formula>
    </cfRule>
    <cfRule type="containsText" dxfId="2263" priority="2279" operator="containsText" text="Completed Behind Schedule">
      <formula>NOT(ISERROR(SEARCH("Completed Behind Schedule",G43)))</formula>
    </cfRule>
    <cfRule type="containsText" dxfId="2262" priority="2280" operator="containsText" text="Off Target">
      <formula>NOT(ISERROR(SEARCH("Off Target",G43)))</formula>
    </cfRule>
    <cfRule type="containsText" dxfId="2261" priority="2281" operator="containsText" text="On Track to be Achieved">
      <formula>NOT(ISERROR(SEARCH("On Track to be Achieved",G43)))</formula>
    </cfRule>
    <cfRule type="containsText" dxfId="2260" priority="2282" operator="containsText" text="Fully Achieved">
      <formula>NOT(ISERROR(SEARCH("Fully Achieved",G43)))</formula>
    </cfRule>
    <cfRule type="containsText" dxfId="2259" priority="2283" operator="containsText" text="Not yet due">
      <formula>NOT(ISERROR(SEARCH("Not yet due",G43)))</formula>
    </cfRule>
    <cfRule type="containsText" dxfId="2258" priority="2284" operator="containsText" text="Not Yet Due">
      <formula>NOT(ISERROR(SEARCH("Not Yet Due",G43)))</formula>
    </cfRule>
    <cfRule type="containsText" dxfId="2257" priority="2285" operator="containsText" text="Deferred">
      <formula>NOT(ISERROR(SEARCH("Deferred",G43)))</formula>
    </cfRule>
    <cfRule type="containsText" dxfId="2256" priority="2286" operator="containsText" text="Deleted">
      <formula>NOT(ISERROR(SEARCH("Deleted",G43)))</formula>
    </cfRule>
    <cfRule type="containsText" dxfId="2255" priority="2287" operator="containsText" text="In Danger of Falling Behind Target">
      <formula>NOT(ISERROR(SEARCH("In Danger of Falling Behind Target",G43)))</formula>
    </cfRule>
    <cfRule type="containsText" dxfId="2254" priority="2288" operator="containsText" text="Not yet due">
      <formula>NOT(ISERROR(SEARCH("Not yet due",G43)))</formula>
    </cfRule>
    <cfRule type="containsText" dxfId="2253" priority="2289" operator="containsText" text="Completed Behind Schedule">
      <formula>NOT(ISERROR(SEARCH("Completed Behind Schedule",G43)))</formula>
    </cfRule>
    <cfRule type="containsText" dxfId="2252" priority="2290" operator="containsText" text="Off Target">
      <formula>NOT(ISERROR(SEARCH("Off Target",G43)))</formula>
    </cfRule>
    <cfRule type="containsText" dxfId="2251" priority="2291" operator="containsText" text="In Danger of Falling Behind Target">
      <formula>NOT(ISERROR(SEARCH("In Danger of Falling Behind Target",G43)))</formula>
    </cfRule>
    <cfRule type="containsText" dxfId="2250" priority="2292" operator="containsText" text="On Track to be Achieved">
      <formula>NOT(ISERROR(SEARCH("On Track to be Achieved",G43)))</formula>
    </cfRule>
    <cfRule type="containsText" dxfId="2249" priority="2293" operator="containsText" text="Fully Achieved">
      <formula>NOT(ISERROR(SEARCH("Fully Achieved",G43)))</formula>
    </cfRule>
    <cfRule type="containsText" dxfId="2248" priority="2294" operator="containsText" text="Update not Provided">
      <formula>NOT(ISERROR(SEARCH("Update not Provided",G43)))</formula>
    </cfRule>
    <cfRule type="containsText" dxfId="2247" priority="2295" operator="containsText" text="Not yet due">
      <formula>NOT(ISERROR(SEARCH("Not yet due",G43)))</formula>
    </cfRule>
    <cfRule type="containsText" dxfId="2246" priority="2296" operator="containsText" text="Completed Behind Schedule">
      <formula>NOT(ISERROR(SEARCH("Completed Behind Schedule",G43)))</formula>
    </cfRule>
    <cfRule type="containsText" dxfId="2245" priority="2297" operator="containsText" text="Off Target">
      <formula>NOT(ISERROR(SEARCH("Off Target",G43)))</formula>
    </cfRule>
    <cfRule type="containsText" dxfId="2244" priority="2298" operator="containsText" text="In Danger of Falling Behind Target">
      <formula>NOT(ISERROR(SEARCH("In Danger of Falling Behind Target",G43)))</formula>
    </cfRule>
    <cfRule type="containsText" dxfId="2243" priority="2299" operator="containsText" text="On Track to be Achieved">
      <formula>NOT(ISERROR(SEARCH("On Track to be Achieved",G43)))</formula>
    </cfRule>
    <cfRule type="containsText" dxfId="2242" priority="2300" operator="containsText" text="Fully Achieved">
      <formula>NOT(ISERROR(SEARCH("Fully Achieved",G43)))</formula>
    </cfRule>
    <cfRule type="containsText" dxfId="2241" priority="2301" operator="containsText" text="Fully Achieved">
      <formula>NOT(ISERROR(SEARCH("Fully Achieved",G43)))</formula>
    </cfRule>
    <cfRule type="containsText" dxfId="2240" priority="2302" operator="containsText" text="Fully Achieved">
      <formula>NOT(ISERROR(SEARCH("Fully Achieved",G43)))</formula>
    </cfRule>
    <cfRule type="containsText" dxfId="2239" priority="2303" operator="containsText" text="Deferred">
      <formula>NOT(ISERROR(SEARCH("Deferred",G43)))</formula>
    </cfRule>
    <cfRule type="containsText" dxfId="2238" priority="2304" operator="containsText" text="Deleted">
      <formula>NOT(ISERROR(SEARCH("Deleted",G43)))</formula>
    </cfRule>
    <cfRule type="containsText" dxfId="2237" priority="2305" operator="containsText" text="In Danger of Falling Behind Target">
      <formula>NOT(ISERROR(SEARCH("In Danger of Falling Behind Target",G43)))</formula>
    </cfRule>
    <cfRule type="containsText" dxfId="2236" priority="2306" operator="containsText" text="Not yet due">
      <formula>NOT(ISERROR(SEARCH("Not yet due",G43)))</formula>
    </cfRule>
    <cfRule type="containsText" dxfId="2235" priority="2307" operator="containsText" text="Update not Provided">
      <formula>NOT(ISERROR(SEARCH("Update not Provided",G43)))</formula>
    </cfRule>
  </conditionalFormatting>
  <conditionalFormatting sqref="G44:G50">
    <cfRule type="containsText" dxfId="2234" priority="2236" operator="containsText" text="On track to be achieved">
      <formula>NOT(ISERROR(SEARCH("On track to be achieved",G44)))</formula>
    </cfRule>
    <cfRule type="containsText" dxfId="2233" priority="2237" operator="containsText" text="Deferred">
      <formula>NOT(ISERROR(SEARCH("Deferred",G44)))</formula>
    </cfRule>
    <cfRule type="containsText" dxfId="2232" priority="2238" operator="containsText" text="Deleted">
      <formula>NOT(ISERROR(SEARCH("Deleted",G44)))</formula>
    </cfRule>
    <cfRule type="containsText" dxfId="2231" priority="2239" operator="containsText" text="In Danger of Falling Behind Target">
      <formula>NOT(ISERROR(SEARCH("In Danger of Falling Behind Target",G44)))</formula>
    </cfRule>
    <cfRule type="containsText" dxfId="2230" priority="2240" operator="containsText" text="Not yet due">
      <formula>NOT(ISERROR(SEARCH("Not yet due",G44)))</formula>
    </cfRule>
    <cfRule type="containsText" dxfId="2229" priority="2241" operator="containsText" text="Update not Provided">
      <formula>NOT(ISERROR(SEARCH("Update not Provided",G44)))</formula>
    </cfRule>
    <cfRule type="containsText" dxfId="2228" priority="2242" operator="containsText" text="Not yet due">
      <formula>NOT(ISERROR(SEARCH("Not yet due",G44)))</formula>
    </cfRule>
    <cfRule type="containsText" dxfId="2227" priority="2243" operator="containsText" text="Completed Behind Schedule">
      <formula>NOT(ISERROR(SEARCH("Completed Behind Schedule",G44)))</formula>
    </cfRule>
    <cfRule type="containsText" dxfId="2226" priority="2244" operator="containsText" text="Off Target">
      <formula>NOT(ISERROR(SEARCH("Off Target",G44)))</formula>
    </cfRule>
    <cfRule type="containsText" dxfId="2225" priority="2245" operator="containsText" text="On Track to be Achieved">
      <formula>NOT(ISERROR(SEARCH("On Track to be Achieved",G44)))</formula>
    </cfRule>
    <cfRule type="containsText" dxfId="2224" priority="2246" operator="containsText" text="Fully Achieved">
      <formula>NOT(ISERROR(SEARCH("Fully Achieved",G44)))</formula>
    </cfRule>
    <cfRule type="containsText" dxfId="2223" priority="2247" operator="containsText" text="Not yet due">
      <formula>NOT(ISERROR(SEARCH("Not yet due",G44)))</formula>
    </cfRule>
    <cfRule type="containsText" dxfId="2222" priority="2248" operator="containsText" text="Not Yet Due">
      <formula>NOT(ISERROR(SEARCH("Not Yet Due",G44)))</formula>
    </cfRule>
    <cfRule type="containsText" dxfId="2221" priority="2249" operator="containsText" text="Deferred">
      <formula>NOT(ISERROR(SEARCH("Deferred",G44)))</formula>
    </cfRule>
    <cfRule type="containsText" dxfId="2220" priority="2250" operator="containsText" text="Deleted">
      <formula>NOT(ISERROR(SEARCH("Deleted",G44)))</formula>
    </cfRule>
    <cfRule type="containsText" dxfId="2219" priority="2251" operator="containsText" text="In Danger of Falling Behind Target">
      <formula>NOT(ISERROR(SEARCH("In Danger of Falling Behind Target",G44)))</formula>
    </cfRule>
    <cfRule type="containsText" dxfId="2218" priority="2252" operator="containsText" text="Not yet due">
      <formula>NOT(ISERROR(SEARCH("Not yet due",G44)))</formula>
    </cfRule>
    <cfRule type="containsText" dxfId="2217" priority="2253" operator="containsText" text="Completed Behind Schedule">
      <formula>NOT(ISERROR(SEARCH("Completed Behind Schedule",G44)))</formula>
    </cfRule>
    <cfRule type="containsText" dxfId="2216" priority="2254" operator="containsText" text="Off Target">
      <formula>NOT(ISERROR(SEARCH("Off Target",G44)))</formula>
    </cfRule>
    <cfRule type="containsText" dxfId="2215" priority="2255" operator="containsText" text="In Danger of Falling Behind Target">
      <formula>NOT(ISERROR(SEARCH("In Danger of Falling Behind Target",G44)))</formula>
    </cfRule>
    <cfRule type="containsText" dxfId="2214" priority="2256" operator="containsText" text="On Track to be Achieved">
      <formula>NOT(ISERROR(SEARCH("On Track to be Achieved",G44)))</formula>
    </cfRule>
    <cfRule type="containsText" dxfId="2213" priority="2257" operator="containsText" text="Fully Achieved">
      <formula>NOT(ISERROR(SEARCH("Fully Achieved",G44)))</formula>
    </cfRule>
    <cfRule type="containsText" dxfId="2212" priority="2258" operator="containsText" text="Update not Provided">
      <formula>NOT(ISERROR(SEARCH("Update not Provided",G44)))</formula>
    </cfRule>
    <cfRule type="containsText" dxfId="2211" priority="2259" operator="containsText" text="Not yet due">
      <formula>NOT(ISERROR(SEARCH("Not yet due",G44)))</formula>
    </cfRule>
    <cfRule type="containsText" dxfId="2210" priority="2260" operator="containsText" text="Completed Behind Schedule">
      <formula>NOT(ISERROR(SEARCH("Completed Behind Schedule",G44)))</formula>
    </cfRule>
    <cfRule type="containsText" dxfId="2209" priority="2261" operator="containsText" text="Off Target">
      <formula>NOT(ISERROR(SEARCH("Off Target",G44)))</formula>
    </cfRule>
    <cfRule type="containsText" dxfId="2208" priority="2262" operator="containsText" text="In Danger of Falling Behind Target">
      <formula>NOT(ISERROR(SEARCH("In Danger of Falling Behind Target",G44)))</formula>
    </cfRule>
    <cfRule type="containsText" dxfId="2207" priority="2263" operator="containsText" text="On Track to be Achieved">
      <formula>NOT(ISERROR(SEARCH("On Track to be Achieved",G44)))</formula>
    </cfRule>
    <cfRule type="containsText" dxfId="2206" priority="2264" operator="containsText" text="Fully Achieved">
      <formula>NOT(ISERROR(SEARCH("Fully Achieved",G44)))</formula>
    </cfRule>
    <cfRule type="containsText" dxfId="2205" priority="2265" operator="containsText" text="Fully Achieved">
      <formula>NOT(ISERROR(SEARCH("Fully Achieved",G44)))</formula>
    </cfRule>
    <cfRule type="containsText" dxfId="2204" priority="2266" operator="containsText" text="Fully Achieved">
      <formula>NOT(ISERROR(SEARCH("Fully Achieved",G44)))</formula>
    </cfRule>
    <cfRule type="containsText" dxfId="2203" priority="2267" operator="containsText" text="Deferred">
      <formula>NOT(ISERROR(SEARCH("Deferred",G44)))</formula>
    </cfRule>
    <cfRule type="containsText" dxfId="2202" priority="2268" operator="containsText" text="Deleted">
      <formula>NOT(ISERROR(SEARCH("Deleted",G44)))</formula>
    </cfRule>
    <cfRule type="containsText" dxfId="2201" priority="2269" operator="containsText" text="In Danger of Falling Behind Target">
      <formula>NOT(ISERROR(SEARCH("In Danger of Falling Behind Target",G44)))</formula>
    </cfRule>
    <cfRule type="containsText" dxfId="2200" priority="2270" operator="containsText" text="Not yet due">
      <formula>NOT(ISERROR(SEARCH("Not yet due",G44)))</formula>
    </cfRule>
    <cfRule type="containsText" dxfId="2199" priority="2271" operator="containsText" text="Update not Provided">
      <formula>NOT(ISERROR(SEARCH("Update not Provided",G44)))</formula>
    </cfRule>
  </conditionalFormatting>
  <conditionalFormatting sqref="G51">
    <cfRule type="containsText" dxfId="2198" priority="2200" operator="containsText" text="On track to be achieved">
      <formula>NOT(ISERROR(SEARCH("On track to be achieved",G51)))</formula>
    </cfRule>
    <cfRule type="containsText" dxfId="2197" priority="2201" operator="containsText" text="Deferred">
      <formula>NOT(ISERROR(SEARCH("Deferred",G51)))</formula>
    </cfRule>
    <cfRule type="containsText" dxfId="2196" priority="2202" operator="containsText" text="Deleted">
      <formula>NOT(ISERROR(SEARCH("Deleted",G51)))</formula>
    </cfRule>
    <cfRule type="containsText" dxfId="2195" priority="2203" operator="containsText" text="In Danger of Falling Behind Target">
      <formula>NOT(ISERROR(SEARCH("In Danger of Falling Behind Target",G51)))</formula>
    </cfRule>
    <cfRule type="containsText" dxfId="2194" priority="2204" operator="containsText" text="Not yet due">
      <formula>NOT(ISERROR(SEARCH("Not yet due",G51)))</formula>
    </cfRule>
    <cfRule type="containsText" dxfId="2193" priority="2205" operator="containsText" text="Update not Provided">
      <formula>NOT(ISERROR(SEARCH("Update not Provided",G51)))</formula>
    </cfRule>
    <cfRule type="containsText" dxfId="2192" priority="2206" operator="containsText" text="Not yet due">
      <formula>NOT(ISERROR(SEARCH("Not yet due",G51)))</formula>
    </cfRule>
    <cfRule type="containsText" dxfId="2191" priority="2207" operator="containsText" text="Completed Behind Schedule">
      <formula>NOT(ISERROR(SEARCH("Completed Behind Schedule",G51)))</formula>
    </cfRule>
    <cfRule type="containsText" dxfId="2190" priority="2208" operator="containsText" text="Off Target">
      <formula>NOT(ISERROR(SEARCH("Off Target",G51)))</formula>
    </cfRule>
    <cfRule type="containsText" dxfId="2189" priority="2209" operator="containsText" text="On Track to be Achieved">
      <formula>NOT(ISERROR(SEARCH("On Track to be Achieved",G51)))</formula>
    </cfRule>
    <cfRule type="containsText" dxfId="2188" priority="2210" operator="containsText" text="Fully Achieved">
      <formula>NOT(ISERROR(SEARCH("Fully Achieved",G51)))</formula>
    </cfRule>
    <cfRule type="containsText" dxfId="2187" priority="2211" operator="containsText" text="Not yet due">
      <formula>NOT(ISERROR(SEARCH("Not yet due",G51)))</formula>
    </cfRule>
    <cfRule type="containsText" dxfId="2186" priority="2212" operator="containsText" text="Not Yet Due">
      <formula>NOT(ISERROR(SEARCH("Not Yet Due",G51)))</formula>
    </cfRule>
    <cfRule type="containsText" dxfId="2185" priority="2213" operator="containsText" text="Deferred">
      <formula>NOT(ISERROR(SEARCH("Deferred",G51)))</formula>
    </cfRule>
    <cfRule type="containsText" dxfId="2184" priority="2214" operator="containsText" text="Deleted">
      <formula>NOT(ISERROR(SEARCH("Deleted",G51)))</formula>
    </cfRule>
    <cfRule type="containsText" dxfId="2183" priority="2215" operator="containsText" text="In Danger of Falling Behind Target">
      <formula>NOT(ISERROR(SEARCH("In Danger of Falling Behind Target",G51)))</formula>
    </cfRule>
    <cfRule type="containsText" dxfId="2182" priority="2216" operator="containsText" text="Not yet due">
      <formula>NOT(ISERROR(SEARCH("Not yet due",G51)))</formula>
    </cfRule>
    <cfRule type="containsText" dxfId="2181" priority="2217" operator="containsText" text="Completed Behind Schedule">
      <formula>NOT(ISERROR(SEARCH("Completed Behind Schedule",G51)))</formula>
    </cfRule>
    <cfRule type="containsText" dxfId="2180" priority="2218" operator="containsText" text="Off Target">
      <formula>NOT(ISERROR(SEARCH("Off Target",G51)))</formula>
    </cfRule>
    <cfRule type="containsText" dxfId="2179" priority="2219" operator="containsText" text="In Danger of Falling Behind Target">
      <formula>NOT(ISERROR(SEARCH("In Danger of Falling Behind Target",G51)))</formula>
    </cfRule>
    <cfRule type="containsText" dxfId="2178" priority="2220" operator="containsText" text="On Track to be Achieved">
      <formula>NOT(ISERROR(SEARCH("On Track to be Achieved",G51)))</formula>
    </cfRule>
    <cfRule type="containsText" dxfId="2177" priority="2221" operator="containsText" text="Fully Achieved">
      <formula>NOT(ISERROR(SEARCH("Fully Achieved",G51)))</formula>
    </cfRule>
    <cfRule type="containsText" dxfId="2176" priority="2222" operator="containsText" text="Update not Provided">
      <formula>NOT(ISERROR(SEARCH("Update not Provided",G51)))</formula>
    </cfRule>
    <cfRule type="containsText" dxfId="2175" priority="2223" operator="containsText" text="Not yet due">
      <formula>NOT(ISERROR(SEARCH("Not yet due",G51)))</formula>
    </cfRule>
    <cfRule type="containsText" dxfId="2174" priority="2224" operator="containsText" text="Completed Behind Schedule">
      <formula>NOT(ISERROR(SEARCH("Completed Behind Schedule",G51)))</formula>
    </cfRule>
    <cfRule type="containsText" dxfId="2173" priority="2225" operator="containsText" text="Off Target">
      <formula>NOT(ISERROR(SEARCH("Off Target",G51)))</formula>
    </cfRule>
    <cfRule type="containsText" dxfId="2172" priority="2226" operator="containsText" text="In Danger of Falling Behind Target">
      <formula>NOT(ISERROR(SEARCH("In Danger of Falling Behind Target",G51)))</formula>
    </cfRule>
    <cfRule type="containsText" dxfId="2171" priority="2227" operator="containsText" text="On Track to be Achieved">
      <formula>NOT(ISERROR(SEARCH("On Track to be Achieved",G51)))</formula>
    </cfRule>
    <cfRule type="containsText" dxfId="2170" priority="2228" operator="containsText" text="Fully Achieved">
      <formula>NOT(ISERROR(SEARCH("Fully Achieved",G51)))</formula>
    </cfRule>
    <cfRule type="containsText" dxfId="2169" priority="2229" operator="containsText" text="Fully Achieved">
      <formula>NOT(ISERROR(SEARCH("Fully Achieved",G51)))</formula>
    </cfRule>
    <cfRule type="containsText" dxfId="2168" priority="2230" operator="containsText" text="Fully Achieved">
      <formula>NOT(ISERROR(SEARCH("Fully Achieved",G51)))</formula>
    </cfRule>
    <cfRule type="containsText" dxfId="2167" priority="2231" operator="containsText" text="Deferred">
      <formula>NOT(ISERROR(SEARCH("Deferred",G51)))</formula>
    </cfRule>
    <cfRule type="containsText" dxfId="2166" priority="2232" operator="containsText" text="Deleted">
      <formula>NOT(ISERROR(SEARCH("Deleted",G51)))</formula>
    </cfRule>
    <cfRule type="containsText" dxfId="2165" priority="2233" operator="containsText" text="In Danger of Falling Behind Target">
      <formula>NOT(ISERROR(SEARCH("In Danger of Falling Behind Target",G51)))</formula>
    </cfRule>
    <cfRule type="containsText" dxfId="2164" priority="2234" operator="containsText" text="Not yet due">
      <formula>NOT(ISERROR(SEARCH("Not yet due",G51)))</formula>
    </cfRule>
    <cfRule type="containsText" dxfId="2163" priority="2235" operator="containsText" text="Update not Provided">
      <formula>NOT(ISERROR(SEARCH("Update not Provided",G51)))</formula>
    </cfRule>
  </conditionalFormatting>
  <conditionalFormatting sqref="G51">
    <cfRule type="containsText" dxfId="2162" priority="2164" operator="containsText" text="On track to be achieved">
      <formula>NOT(ISERROR(SEARCH("On track to be achieved",G51)))</formula>
    </cfRule>
    <cfRule type="containsText" dxfId="2161" priority="2165" operator="containsText" text="Deferred">
      <formula>NOT(ISERROR(SEARCH("Deferred",G51)))</formula>
    </cfRule>
    <cfRule type="containsText" dxfId="2160" priority="2166" operator="containsText" text="Deleted">
      <formula>NOT(ISERROR(SEARCH("Deleted",G51)))</formula>
    </cfRule>
    <cfRule type="containsText" dxfId="2159" priority="2167" operator="containsText" text="In Danger of Falling Behind Target">
      <formula>NOT(ISERROR(SEARCH("In Danger of Falling Behind Target",G51)))</formula>
    </cfRule>
    <cfRule type="containsText" dxfId="2158" priority="2168" operator="containsText" text="Not yet due">
      <formula>NOT(ISERROR(SEARCH("Not yet due",G51)))</formula>
    </cfRule>
    <cfRule type="containsText" dxfId="2157" priority="2169" operator="containsText" text="Update not Provided">
      <formula>NOT(ISERROR(SEARCH("Update not Provided",G51)))</formula>
    </cfRule>
    <cfRule type="containsText" dxfId="2156" priority="2170" operator="containsText" text="Not yet due">
      <formula>NOT(ISERROR(SEARCH("Not yet due",G51)))</formula>
    </cfRule>
    <cfRule type="containsText" dxfId="2155" priority="2171" operator="containsText" text="Completed Behind Schedule">
      <formula>NOT(ISERROR(SEARCH("Completed Behind Schedule",G51)))</formula>
    </cfRule>
    <cfRule type="containsText" dxfId="2154" priority="2172" operator="containsText" text="Off Target">
      <formula>NOT(ISERROR(SEARCH("Off Target",G51)))</formula>
    </cfRule>
    <cfRule type="containsText" dxfId="2153" priority="2173" operator="containsText" text="On Track to be Achieved">
      <formula>NOT(ISERROR(SEARCH("On Track to be Achieved",G51)))</formula>
    </cfRule>
    <cfRule type="containsText" dxfId="2152" priority="2174" operator="containsText" text="Fully Achieved">
      <formula>NOT(ISERROR(SEARCH("Fully Achieved",G51)))</formula>
    </cfRule>
    <cfRule type="containsText" dxfId="2151" priority="2175" operator="containsText" text="Not yet due">
      <formula>NOT(ISERROR(SEARCH("Not yet due",G51)))</formula>
    </cfRule>
    <cfRule type="containsText" dxfId="2150" priority="2176" operator="containsText" text="Not Yet Due">
      <formula>NOT(ISERROR(SEARCH("Not Yet Due",G51)))</formula>
    </cfRule>
    <cfRule type="containsText" dxfId="2149" priority="2177" operator="containsText" text="Deferred">
      <formula>NOT(ISERROR(SEARCH("Deferred",G51)))</formula>
    </cfRule>
    <cfRule type="containsText" dxfId="2148" priority="2178" operator="containsText" text="Deleted">
      <formula>NOT(ISERROR(SEARCH("Deleted",G51)))</formula>
    </cfRule>
    <cfRule type="containsText" dxfId="2147" priority="2179" operator="containsText" text="In Danger of Falling Behind Target">
      <formula>NOT(ISERROR(SEARCH("In Danger of Falling Behind Target",G51)))</formula>
    </cfRule>
    <cfRule type="containsText" dxfId="2146" priority="2180" operator="containsText" text="Not yet due">
      <formula>NOT(ISERROR(SEARCH("Not yet due",G51)))</formula>
    </cfRule>
    <cfRule type="containsText" dxfId="2145" priority="2181" operator="containsText" text="Completed Behind Schedule">
      <formula>NOT(ISERROR(SEARCH("Completed Behind Schedule",G51)))</formula>
    </cfRule>
    <cfRule type="containsText" dxfId="2144" priority="2182" operator="containsText" text="Off Target">
      <formula>NOT(ISERROR(SEARCH("Off Target",G51)))</formula>
    </cfRule>
    <cfRule type="containsText" dxfId="2143" priority="2183" operator="containsText" text="In Danger of Falling Behind Target">
      <formula>NOT(ISERROR(SEARCH("In Danger of Falling Behind Target",G51)))</formula>
    </cfRule>
    <cfRule type="containsText" dxfId="2142" priority="2184" operator="containsText" text="On Track to be Achieved">
      <formula>NOT(ISERROR(SEARCH("On Track to be Achieved",G51)))</formula>
    </cfRule>
    <cfRule type="containsText" dxfId="2141" priority="2185" operator="containsText" text="Fully Achieved">
      <formula>NOT(ISERROR(SEARCH("Fully Achieved",G51)))</formula>
    </cfRule>
    <cfRule type="containsText" dxfId="2140" priority="2186" operator="containsText" text="Update not Provided">
      <formula>NOT(ISERROR(SEARCH("Update not Provided",G51)))</formula>
    </cfRule>
    <cfRule type="containsText" dxfId="2139" priority="2187" operator="containsText" text="Not yet due">
      <formula>NOT(ISERROR(SEARCH("Not yet due",G51)))</formula>
    </cfRule>
    <cfRule type="containsText" dxfId="2138" priority="2188" operator="containsText" text="Completed Behind Schedule">
      <formula>NOT(ISERROR(SEARCH("Completed Behind Schedule",G51)))</formula>
    </cfRule>
    <cfRule type="containsText" dxfId="2137" priority="2189" operator="containsText" text="Off Target">
      <formula>NOT(ISERROR(SEARCH("Off Target",G51)))</formula>
    </cfRule>
    <cfRule type="containsText" dxfId="2136" priority="2190" operator="containsText" text="In Danger of Falling Behind Target">
      <formula>NOT(ISERROR(SEARCH("In Danger of Falling Behind Target",G51)))</formula>
    </cfRule>
    <cfRule type="containsText" dxfId="2135" priority="2191" operator="containsText" text="On Track to be Achieved">
      <formula>NOT(ISERROR(SEARCH("On Track to be Achieved",G51)))</formula>
    </cfRule>
    <cfRule type="containsText" dxfId="2134" priority="2192" operator="containsText" text="Fully Achieved">
      <formula>NOT(ISERROR(SEARCH("Fully Achieved",G51)))</formula>
    </cfRule>
    <cfRule type="containsText" dxfId="2133" priority="2193" operator="containsText" text="Fully Achieved">
      <formula>NOT(ISERROR(SEARCH("Fully Achieved",G51)))</formula>
    </cfRule>
    <cfRule type="containsText" dxfId="2132" priority="2194" operator="containsText" text="Fully Achieved">
      <formula>NOT(ISERROR(SEARCH("Fully Achieved",G51)))</formula>
    </cfRule>
    <cfRule type="containsText" dxfId="2131" priority="2195" operator="containsText" text="Deferred">
      <formula>NOT(ISERROR(SEARCH("Deferred",G51)))</formula>
    </cfRule>
    <cfRule type="containsText" dxfId="2130" priority="2196" operator="containsText" text="Deleted">
      <formula>NOT(ISERROR(SEARCH("Deleted",G51)))</formula>
    </cfRule>
    <cfRule type="containsText" dxfId="2129" priority="2197" operator="containsText" text="In Danger of Falling Behind Target">
      <formula>NOT(ISERROR(SEARCH("In Danger of Falling Behind Target",G51)))</formula>
    </cfRule>
    <cfRule type="containsText" dxfId="2128" priority="2198" operator="containsText" text="Not yet due">
      <formula>NOT(ISERROR(SEARCH("Not yet due",G51)))</formula>
    </cfRule>
    <cfRule type="containsText" dxfId="2127" priority="2199" operator="containsText" text="Update not Provided">
      <formula>NOT(ISERROR(SEARCH("Update not Provided",G51)))</formula>
    </cfRule>
  </conditionalFormatting>
  <conditionalFormatting sqref="G52:G54">
    <cfRule type="containsText" dxfId="2126" priority="2128" operator="containsText" text="On track to be achieved">
      <formula>NOT(ISERROR(SEARCH("On track to be achieved",G52)))</formula>
    </cfRule>
    <cfRule type="containsText" dxfId="2125" priority="2129" operator="containsText" text="Deferred">
      <formula>NOT(ISERROR(SEARCH("Deferred",G52)))</formula>
    </cfRule>
    <cfRule type="containsText" dxfId="2124" priority="2130" operator="containsText" text="Deleted">
      <formula>NOT(ISERROR(SEARCH("Deleted",G52)))</formula>
    </cfRule>
    <cfRule type="containsText" dxfId="2123" priority="2131" operator="containsText" text="In Danger of Falling Behind Target">
      <formula>NOT(ISERROR(SEARCH("In Danger of Falling Behind Target",G52)))</formula>
    </cfRule>
    <cfRule type="containsText" dxfId="2122" priority="2132" operator="containsText" text="Not yet due">
      <formula>NOT(ISERROR(SEARCH("Not yet due",G52)))</formula>
    </cfRule>
    <cfRule type="containsText" dxfId="2121" priority="2133" operator="containsText" text="Update not Provided">
      <formula>NOT(ISERROR(SEARCH("Update not Provided",G52)))</formula>
    </cfRule>
    <cfRule type="containsText" dxfId="2120" priority="2134" operator="containsText" text="Not yet due">
      <formula>NOT(ISERROR(SEARCH("Not yet due",G52)))</formula>
    </cfRule>
    <cfRule type="containsText" dxfId="2119" priority="2135" operator="containsText" text="Completed Behind Schedule">
      <formula>NOT(ISERROR(SEARCH("Completed Behind Schedule",G52)))</formula>
    </cfRule>
    <cfRule type="containsText" dxfId="2118" priority="2136" operator="containsText" text="Off Target">
      <formula>NOT(ISERROR(SEARCH("Off Target",G52)))</formula>
    </cfRule>
    <cfRule type="containsText" dxfId="2117" priority="2137" operator="containsText" text="On Track to be Achieved">
      <formula>NOT(ISERROR(SEARCH("On Track to be Achieved",G52)))</formula>
    </cfRule>
    <cfRule type="containsText" dxfId="2116" priority="2138" operator="containsText" text="Fully Achieved">
      <formula>NOT(ISERROR(SEARCH("Fully Achieved",G52)))</formula>
    </cfRule>
    <cfRule type="containsText" dxfId="2115" priority="2139" operator="containsText" text="Not yet due">
      <formula>NOT(ISERROR(SEARCH("Not yet due",G52)))</formula>
    </cfRule>
    <cfRule type="containsText" dxfId="2114" priority="2140" operator="containsText" text="Not Yet Due">
      <formula>NOT(ISERROR(SEARCH("Not Yet Due",G52)))</formula>
    </cfRule>
    <cfRule type="containsText" dxfId="2113" priority="2141" operator="containsText" text="Deferred">
      <formula>NOT(ISERROR(SEARCH("Deferred",G52)))</formula>
    </cfRule>
    <cfRule type="containsText" dxfId="2112" priority="2142" operator="containsText" text="Deleted">
      <formula>NOT(ISERROR(SEARCH("Deleted",G52)))</formula>
    </cfRule>
    <cfRule type="containsText" dxfId="2111" priority="2143" operator="containsText" text="In Danger of Falling Behind Target">
      <formula>NOT(ISERROR(SEARCH("In Danger of Falling Behind Target",G52)))</formula>
    </cfRule>
    <cfRule type="containsText" dxfId="2110" priority="2144" operator="containsText" text="Not yet due">
      <formula>NOT(ISERROR(SEARCH("Not yet due",G52)))</formula>
    </cfRule>
    <cfRule type="containsText" dxfId="2109" priority="2145" operator="containsText" text="Completed Behind Schedule">
      <formula>NOT(ISERROR(SEARCH("Completed Behind Schedule",G52)))</formula>
    </cfRule>
    <cfRule type="containsText" dxfId="2108" priority="2146" operator="containsText" text="Off Target">
      <formula>NOT(ISERROR(SEARCH("Off Target",G52)))</formula>
    </cfRule>
    <cfRule type="containsText" dxfId="2107" priority="2147" operator="containsText" text="In Danger of Falling Behind Target">
      <formula>NOT(ISERROR(SEARCH("In Danger of Falling Behind Target",G52)))</formula>
    </cfRule>
    <cfRule type="containsText" dxfId="2106" priority="2148" operator="containsText" text="On Track to be Achieved">
      <formula>NOT(ISERROR(SEARCH("On Track to be Achieved",G52)))</formula>
    </cfRule>
    <cfRule type="containsText" dxfId="2105" priority="2149" operator="containsText" text="Fully Achieved">
      <formula>NOT(ISERROR(SEARCH("Fully Achieved",G52)))</formula>
    </cfRule>
    <cfRule type="containsText" dxfId="2104" priority="2150" operator="containsText" text="Update not Provided">
      <formula>NOT(ISERROR(SEARCH("Update not Provided",G52)))</formula>
    </cfRule>
    <cfRule type="containsText" dxfId="2103" priority="2151" operator="containsText" text="Not yet due">
      <formula>NOT(ISERROR(SEARCH("Not yet due",G52)))</formula>
    </cfRule>
    <cfRule type="containsText" dxfId="2102" priority="2152" operator="containsText" text="Completed Behind Schedule">
      <formula>NOT(ISERROR(SEARCH("Completed Behind Schedule",G52)))</formula>
    </cfRule>
    <cfRule type="containsText" dxfId="2101" priority="2153" operator="containsText" text="Off Target">
      <formula>NOT(ISERROR(SEARCH("Off Target",G52)))</formula>
    </cfRule>
    <cfRule type="containsText" dxfId="2100" priority="2154" operator="containsText" text="In Danger of Falling Behind Target">
      <formula>NOT(ISERROR(SEARCH("In Danger of Falling Behind Target",G52)))</formula>
    </cfRule>
    <cfRule type="containsText" dxfId="2099" priority="2155" operator="containsText" text="On Track to be Achieved">
      <formula>NOT(ISERROR(SEARCH("On Track to be Achieved",G52)))</formula>
    </cfRule>
    <cfRule type="containsText" dxfId="2098" priority="2156" operator="containsText" text="Fully Achieved">
      <formula>NOT(ISERROR(SEARCH("Fully Achieved",G52)))</formula>
    </cfRule>
    <cfRule type="containsText" dxfId="2097" priority="2157" operator="containsText" text="Fully Achieved">
      <formula>NOT(ISERROR(SEARCH("Fully Achieved",G52)))</formula>
    </cfRule>
    <cfRule type="containsText" dxfId="2096" priority="2158" operator="containsText" text="Fully Achieved">
      <formula>NOT(ISERROR(SEARCH("Fully Achieved",G52)))</formula>
    </cfRule>
    <cfRule type="containsText" dxfId="2095" priority="2159" operator="containsText" text="Deferred">
      <formula>NOT(ISERROR(SEARCH("Deferred",G52)))</formula>
    </cfRule>
    <cfRule type="containsText" dxfId="2094" priority="2160" operator="containsText" text="Deleted">
      <formula>NOT(ISERROR(SEARCH("Deleted",G52)))</formula>
    </cfRule>
    <cfRule type="containsText" dxfId="2093" priority="2161" operator="containsText" text="In Danger of Falling Behind Target">
      <formula>NOT(ISERROR(SEARCH("In Danger of Falling Behind Target",G52)))</formula>
    </cfRule>
    <cfRule type="containsText" dxfId="2092" priority="2162" operator="containsText" text="Not yet due">
      <formula>NOT(ISERROR(SEARCH("Not yet due",G52)))</formula>
    </cfRule>
    <cfRule type="containsText" dxfId="2091" priority="2163" operator="containsText" text="Update not Provided">
      <formula>NOT(ISERROR(SEARCH("Update not Provided",G52)))</formula>
    </cfRule>
  </conditionalFormatting>
  <conditionalFormatting sqref="G55">
    <cfRule type="containsText" dxfId="2090" priority="2092" operator="containsText" text="On track to be achieved">
      <formula>NOT(ISERROR(SEARCH("On track to be achieved",G55)))</formula>
    </cfRule>
    <cfRule type="containsText" dxfId="2089" priority="2093" operator="containsText" text="Deferred">
      <formula>NOT(ISERROR(SEARCH("Deferred",G55)))</formula>
    </cfRule>
    <cfRule type="containsText" dxfId="2088" priority="2094" operator="containsText" text="Deleted">
      <formula>NOT(ISERROR(SEARCH("Deleted",G55)))</formula>
    </cfRule>
    <cfRule type="containsText" dxfId="2087" priority="2095" operator="containsText" text="In Danger of Falling Behind Target">
      <formula>NOT(ISERROR(SEARCH("In Danger of Falling Behind Target",G55)))</formula>
    </cfRule>
    <cfRule type="containsText" dxfId="2086" priority="2096" operator="containsText" text="Not yet due">
      <formula>NOT(ISERROR(SEARCH("Not yet due",G55)))</formula>
    </cfRule>
    <cfRule type="containsText" dxfId="2085" priority="2097" operator="containsText" text="Update not Provided">
      <formula>NOT(ISERROR(SEARCH("Update not Provided",G55)))</formula>
    </cfRule>
    <cfRule type="containsText" dxfId="2084" priority="2098" operator="containsText" text="Not yet due">
      <formula>NOT(ISERROR(SEARCH("Not yet due",G55)))</formula>
    </cfRule>
    <cfRule type="containsText" dxfId="2083" priority="2099" operator="containsText" text="Completed Behind Schedule">
      <formula>NOT(ISERROR(SEARCH("Completed Behind Schedule",G55)))</formula>
    </cfRule>
    <cfRule type="containsText" dxfId="2082" priority="2100" operator="containsText" text="Off Target">
      <formula>NOT(ISERROR(SEARCH("Off Target",G55)))</formula>
    </cfRule>
    <cfRule type="containsText" dxfId="2081" priority="2101" operator="containsText" text="On Track to be Achieved">
      <formula>NOT(ISERROR(SEARCH("On Track to be Achieved",G55)))</formula>
    </cfRule>
    <cfRule type="containsText" dxfId="2080" priority="2102" operator="containsText" text="Fully Achieved">
      <formula>NOT(ISERROR(SEARCH("Fully Achieved",G55)))</formula>
    </cfRule>
    <cfRule type="containsText" dxfId="2079" priority="2103" operator="containsText" text="Not yet due">
      <formula>NOT(ISERROR(SEARCH("Not yet due",G55)))</formula>
    </cfRule>
    <cfRule type="containsText" dxfId="2078" priority="2104" operator="containsText" text="Not Yet Due">
      <formula>NOT(ISERROR(SEARCH("Not Yet Due",G55)))</formula>
    </cfRule>
    <cfRule type="containsText" dxfId="2077" priority="2105" operator="containsText" text="Deferred">
      <formula>NOT(ISERROR(SEARCH("Deferred",G55)))</formula>
    </cfRule>
    <cfRule type="containsText" dxfId="2076" priority="2106" operator="containsText" text="Deleted">
      <formula>NOT(ISERROR(SEARCH("Deleted",G55)))</formula>
    </cfRule>
    <cfRule type="containsText" dxfId="2075" priority="2107" operator="containsText" text="In Danger of Falling Behind Target">
      <formula>NOT(ISERROR(SEARCH("In Danger of Falling Behind Target",G55)))</formula>
    </cfRule>
    <cfRule type="containsText" dxfId="2074" priority="2108" operator="containsText" text="Not yet due">
      <formula>NOT(ISERROR(SEARCH("Not yet due",G55)))</formula>
    </cfRule>
    <cfRule type="containsText" dxfId="2073" priority="2109" operator="containsText" text="Completed Behind Schedule">
      <formula>NOT(ISERROR(SEARCH("Completed Behind Schedule",G55)))</formula>
    </cfRule>
    <cfRule type="containsText" dxfId="2072" priority="2110" operator="containsText" text="Off Target">
      <formula>NOT(ISERROR(SEARCH("Off Target",G55)))</formula>
    </cfRule>
    <cfRule type="containsText" dxfId="2071" priority="2111" operator="containsText" text="In Danger of Falling Behind Target">
      <formula>NOT(ISERROR(SEARCH("In Danger of Falling Behind Target",G55)))</formula>
    </cfRule>
    <cfRule type="containsText" dxfId="2070" priority="2112" operator="containsText" text="On Track to be Achieved">
      <formula>NOT(ISERROR(SEARCH("On Track to be Achieved",G55)))</formula>
    </cfRule>
    <cfRule type="containsText" dxfId="2069" priority="2113" operator="containsText" text="Fully Achieved">
      <formula>NOT(ISERROR(SEARCH("Fully Achieved",G55)))</formula>
    </cfRule>
    <cfRule type="containsText" dxfId="2068" priority="2114" operator="containsText" text="Update not Provided">
      <formula>NOT(ISERROR(SEARCH("Update not Provided",G55)))</formula>
    </cfRule>
    <cfRule type="containsText" dxfId="2067" priority="2115" operator="containsText" text="Not yet due">
      <formula>NOT(ISERROR(SEARCH("Not yet due",G55)))</formula>
    </cfRule>
    <cfRule type="containsText" dxfId="2066" priority="2116" operator="containsText" text="Completed Behind Schedule">
      <formula>NOT(ISERROR(SEARCH("Completed Behind Schedule",G55)))</formula>
    </cfRule>
    <cfRule type="containsText" dxfId="2065" priority="2117" operator="containsText" text="Off Target">
      <formula>NOT(ISERROR(SEARCH("Off Target",G55)))</formula>
    </cfRule>
    <cfRule type="containsText" dxfId="2064" priority="2118" operator="containsText" text="In Danger of Falling Behind Target">
      <formula>NOT(ISERROR(SEARCH("In Danger of Falling Behind Target",G55)))</formula>
    </cfRule>
    <cfRule type="containsText" dxfId="2063" priority="2119" operator="containsText" text="On Track to be Achieved">
      <formula>NOT(ISERROR(SEARCH("On Track to be Achieved",G55)))</formula>
    </cfRule>
    <cfRule type="containsText" dxfId="2062" priority="2120" operator="containsText" text="Fully Achieved">
      <formula>NOT(ISERROR(SEARCH("Fully Achieved",G55)))</formula>
    </cfRule>
    <cfRule type="containsText" dxfId="2061" priority="2121" operator="containsText" text="Fully Achieved">
      <formula>NOT(ISERROR(SEARCH("Fully Achieved",G55)))</formula>
    </cfRule>
    <cfRule type="containsText" dxfId="2060" priority="2122" operator="containsText" text="Fully Achieved">
      <formula>NOT(ISERROR(SEARCH("Fully Achieved",G55)))</formula>
    </cfRule>
    <cfRule type="containsText" dxfId="2059" priority="2123" operator="containsText" text="Deferred">
      <formula>NOT(ISERROR(SEARCH("Deferred",G55)))</formula>
    </cfRule>
    <cfRule type="containsText" dxfId="2058" priority="2124" operator="containsText" text="Deleted">
      <formula>NOT(ISERROR(SEARCH("Deleted",G55)))</formula>
    </cfRule>
    <cfRule type="containsText" dxfId="2057" priority="2125" operator="containsText" text="In Danger of Falling Behind Target">
      <formula>NOT(ISERROR(SEARCH("In Danger of Falling Behind Target",G55)))</formula>
    </cfRule>
    <cfRule type="containsText" dxfId="2056" priority="2126" operator="containsText" text="Not yet due">
      <formula>NOT(ISERROR(SEARCH("Not yet due",G55)))</formula>
    </cfRule>
    <cfRule type="containsText" dxfId="2055" priority="2127" operator="containsText" text="Update not Provided">
      <formula>NOT(ISERROR(SEARCH("Update not Provided",G55)))</formula>
    </cfRule>
  </conditionalFormatting>
  <conditionalFormatting sqref="G55">
    <cfRule type="containsText" dxfId="2054" priority="2056" operator="containsText" text="On track to be achieved">
      <formula>NOT(ISERROR(SEARCH("On track to be achieved",G55)))</formula>
    </cfRule>
    <cfRule type="containsText" dxfId="2053" priority="2057" operator="containsText" text="Deferred">
      <formula>NOT(ISERROR(SEARCH("Deferred",G55)))</formula>
    </cfRule>
    <cfRule type="containsText" dxfId="2052" priority="2058" operator="containsText" text="Deleted">
      <formula>NOT(ISERROR(SEARCH("Deleted",G55)))</formula>
    </cfRule>
    <cfRule type="containsText" dxfId="2051" priority="2059" operator="containsText" text="In Danger of Falling Behind Target">
      <formula>NOT(ISERROR(SEARCH("In Danger of Falling Behind Target",G55)))</formula>
    </cfRule>
    <cfRule type="containsText" dxfId="2050" priority="2060" operator="containsText" text="Not yet due">
      <formula>NOT(ISERROR(SEARCH("Not yet due",G55)))</formula>
    </cfRule>
    <cfRule type="containsText" dxfId="2049" priority="2061" operator="containsText" text="Update not Provided">
      <formula>NOT(ISERROR(SEARCH("Update not Provided",G55)))</formula>
    </cfRule>
    <cfRule type="containsText" dxfId="2048" priority="2062" operator="containsText" text="Not yet due">
      <formula>NOT(ISERROR(SEARCH("Not yet due",G55)))</formula>
    </cfRule>
    <cfRule type="containsText" dxfId="2047" priority="2063" operator="containsText" text="Completed Behind Schedule">
      <formula>NOT(ISERROR(SEARCH("Completed Behind Schedule",G55)))</formula>
    </cfRule>
    <cfRule type="containsText" dxfId="2046" priority="2064" operator="containsText" text="Off Target">
      <formula>NOT(ISERROR(SEARCH("Off Target",G55)))</formula>
    </cfRule>
    <cfRule type="containsText" dxfId="2045" priority="2065" operator="containsText" text="On Track to be Achieved">
      <formula>NOT(ISERROR(SEARCH("On Track to be Achieved",G55)))</formula>
    </cfRule>
    <cfRule type="containsText" dxfId="2044" priority="2066" operator="containsText" text="Fully Achieved">
      <formula>NOT(ISERROR(SEARCH("Fully Achieved",G55)))</formula>
    </cfRule>
    <cfRule type="containsText" dxfId="2043" priority="2067" operator="containsText" text="Not yet due">
      <formula>NOT(ISERROR(SEARCH("Not yet due",G55)))</formula>
    </cfRule>
    <cfRule type="containsText" dxfId="2042" priority="2068" operator="containsText" text="Not Yet Due">
      <formula>NOT(ISERROR(SEARCH("Not Yet Due",G55)))</formula>
    </cfRule>
    <cfRule type="containsText" dxfId="2041" priority="2069" operator="containsText" text="Deferred">
      <formula>NOT(ISERROR(SEARCH("Deferred",G55)))</formula>
    </cfRule>
    <cfRule type="containsText" dxfId="2040" priority="2070" operator="containsText" text="Deleted">
      <formula>NOT(ISERROR(SEARCH("Deleted",G55)))</formula>
    </cfRule>
    <cfRule type="containsText" dxfId="2039" priority="2071" operator="containsText" text="In Danger of Falling Behind Target">
      <formula>NOT(ISERROR(SEARCH("In Danger of Falling Behind Target",G55)))</formula>
    </cfRule>
    <cfRule type="containsText" dxfId="2038" priority="2072" operator="containsText" text="Not yet due">
      <formula>NOT(ISERROR(SEARCH("Not yet due",G55)))</formula>
    </cfRule>
    <cfRule type="containsText" dxfId="2037" priority="2073" operator="containsText" text="Completed Behind Schedule">
      <formula>NOT(ISERROR(SEARCH("Completed Behind Schedule",G55)))</formula>
    </cfRule>
    <cfRule type="containsText" dxfId="2036" priority="2074" operator="containsText" text="Off Target">
      <formula>NOT(ISERROR(SEARCH("Off Target",G55)))</formula>
    </cfRule>
    <cfRule type="containsText" dxfId="2035" priority="2075" operator="containsText" text="In Danger of Falling Behind Target">
      <formula>NOT(ISERROR(SEARCH("In Danger of Falling Behind Target",G55)))</formula>
    </cfRule>
    <cfRule type="containsText" dxfId="2034" priority="2076" operator="containsText" text="On Track to be Achieved">
      <formula>NOT(ISERROR(SEARCH("On Track to be Achieved",G55)))</formula>
    </cfRule>
    <cfRule type="containsText" dxfId="2033" priority="2077" operator="containsText" text="Fully Achieved">
      <formula>NOT(ISERROR(SEARCH("Fully Achieved",G55)))</formula>
    </cfRule>
    <cfRule type="containsText" dxfId="2032" priority="2078" operator="containsText" text="Update not Provided">
      <formula>NOT(ISERROR(SEARCH("Update not Provided",G55)))</formula>
    </cfRule>
    <cfRule type="containsText" dxfId="2031" priority="2079" operator="containsText" text="Not yet due">
      <formula>NOT(ISERROR(SEARCH("Not yet due",G55)))</formula>
    </cfRule>
    <cfRule type="containsText" dxfId="2030" priority="2080" operator="containsText" text="Completed Behind Schedule">
      <formula>NOT(ISERROR(SEARCH("Completed Behind Schedule",G55)))</formula>
    </cfRule>
    <cfRule type="containsText" dxfId="2029" priority="2081" operator="containsText" text="Off Target">
      <formula>NOT(ISERROR(SEARCH("Off Target",G55)))</formula>
    </cfRule>
    <cfRule type="containsText" dxfId="2028" priority="2082" operator="containsText" text="In Danger of Falling Behind Target">
      <formula>NOT(ISERROR(SEARCH("In Danger of Falling Behind Target",G55)))</formula>
    </cfRule>
    <cfRule type="containsText" dxfId="2027" priority="2083" operator="containsText" text="On Track to be Achieved">
      <formula>NOT(ISERROR(SEARCH("On Track to be Achieved",G55)))</formula>
    </cfRule>
    <cfRule type="containsText" dxfId="2026" priority="2084" operator="containsText" text="Fully Achieved">
      <formula>NOT(ISERROR(SEARCH("Fully Achieved",G55)))</formula>
    </cfRule>
    <cfRule type="containsText" dxfId="2025" priority="2085" operator="containsText" text="Fully Achieved">
      <formula>NOT(ISERROR(SEARCH("Fully Achieved",G55)))</formula>
    </cfRule>
    <cfRule type="containsText" dxfId="2024" priority="2086" operator="containsText" text="Fully Achieved">
      <formula>NOT(ISERROR(SEARCH("Fully Achieved",G55)))</formula>
    </cfRule>
    <cfRule type="containsText" dxfId="2023" priority="2087" operator="containsText" text="Deferred">
      <formula>NOT(ISERROR(SEARCH("Deferred",G55)))</formula>
    </cfRule>
    <cfRule type="containsText" dxfId="2022" priority="2088" operator="containsText" text="Deleted">
      <formula>NOT(ISERROR(SEARCH("Deleted",G55)))</formula>
    </cfRule>
    <cfRule type="containsText" dxfId="2021" priority="2089" operator="containsText" text="In Danger of Falling Behind Target">
      <formula>NOT(ISERROR(SEARCH("In Danger of Falling Behind Target",G55)))</formula>
    </cfRule>
    <cfRule type="containsText" dxfId="2020" priority="2090" operator="containsText" text="Not yet due">
      <formula>NOT(ISERROR(SEARCH("Not yet due",G55)))</formula>
    </cfRule>
    <cfRule type="containsText" dxfId="2019" priority="2091" operator="containsText" text="Update not Provided">
      <formula>NOT(ISERROR(SEARCH("Update not Provided",G55)))</formula>
    </cfRule>
  </conditionalFormatting>
  <conditionalFormatting sqref="G56:G61">
    <cfRule type="containsText" dxfId="2018" priority="2020" operator="containsText" text="On track to be achieved">
      <formula>NOT(ISERROR(SEARCH("On track to be achieved",G56)))</formula>
    </cfRule>
    <cfRule type="containsText" dxfId="2017" priority="2021" operator="containsText" text="Deferred">
      <formula>NOT(ISERROR(SEARCH("Deferred",G56)))</formula>
    </cfRule>
    <cfRule type="containsText" dxfId="2016" priority="2022" operator="containsText" text="Deleted">
      <formula>NOT(ISERROR(SEARCH("Deleted",G56)))</formula>
    </cfRule>
    <cfRule type="containsText" dxfId="2015" priority="2023" operator="containsText" text="In Danger of Falling Behind Target">
      <formula>NOT(ISERROR(SEARCH("In Danger of Falling Behind Target",G56)))</formula>
    </cfRule>
    <cfRule type="containsText" dxfId="2014" priority="2024" operator="containsText" text="Not yet due">
      <formula>NOT(ISERROR(SEARCH("Not yet due",G56)))</formula>
    </cfRule>
    <cfRule type="containsText" dxfId="2013" priority="2025" operator="containsText" text="Update not Provided">
      <formula>NOT(ISERROR(SEARCH("Update not Provided",G56)))</formula>
    </cfRule>
    <cfRule type="containsText" dxfId="2012" priority="2026" operator="containsText" text="Not yet due">
      <formula>NOT(ISERROR(SEARCH("Not yet due",G56)))</formula>
    </cfRule>
    <cfRule type="containsText" dxfId="2011" priority="2027" operator="containsText" text="Completed Behind Schedule">
      <formula>NOT(ISERROR(SEARCH("Completed Behind Schedule",G56)))</formula>
    </cfRule>
    <cfRule type="containsText" dxfId="2010" priority="2028" operator="containsText" text="Off Target">
      <formula>NOT(ISERROR(SEARCH("Off Target",G56)))</formula>
    </cfRule>
    <cfRule type="containsText" dxfId="2009" priority="2029" operator="containsText" text="On Track to be Achieved">
      <formula>NOT(ISERROR(SEARCH("On Track to be Achieved",G56)))</formula>
    </cfRule>
    <cfRule type="containsText" dxfId="2008" priority="2030" operator="containsText" text="Fully Achieved">
      <formula>NOT(ISERROR(SEARCH("Fully Achieved",G56)))</formula>
    </cfRule>
    <cfRule type="containsText" dxfId="2007" priority="2031" operator="containsText" text="Not yet due">
      <formula>NOT(ISERROR(SEARCH("Not yet due",G56)))</formula>
    </cfRule>
    <cfRule type="containsText" dxfId="2006" priority="2032" operator="containsText" text="Not Yet Due">
      <formula>NOT(ISERROR(SEARCH("Not Yet Due",G56)))</formula>
    </cfRule>
    <cfRule type="containsText" dxfId="2005" priority="2033" operator="containsText" text="Deferred">
      <formula>NOT(ISERROR(SEARCH("Deferred",G56)))</formula>
    </cfRule>
    <cfRule type="containsText" dxfId="2004" priority="2034" operator="containsText" text="Deleted">
      <formula>NOT(ISERROR(SEARCH("Deleted",G56)))</formula>
    </cfRule>
    <cfRule type="containsText" dxfId="2003" priority="2035" operator="containsText" text="In Danger of Falling Behind Target">
      <formula>NOT(ISERROR(SEARCH("In Danger of Falling Behind Target",G56)))</formula>
    </cfRule>
    <cfRule type="containsText" dxfId="2002" priority="2036" operator="containsText" text="Not yet due">
      <formula>NOT(ISERROR(SEARCH("Not yet due",G56)))</formula>
    </cfRule>
    <cfRule type="containsText" dxfId="2001" priority="2037" operator="containsText" text="Completed Behind Schedule">
      <formula>NOT(ISERROR(SEARCH("Completed Behind Schedule",G56)))</formula>
    </cfRule>
    <cfRule type="containsText" dxfId="2000" priority="2038" operator="containsText" text="Off Target">
      <formula>NOT(ISERROR(SEARCH("Off Target",G56)))</formula>
    </cfRule>
    <cfRule type="containsText" dxfId="1999" priority="2039" operator="containsText" text="In Danger of Falling Behind Target">
      <formula>NOT(ISERROR(SEARCH("In Danger of Falling Behind Target",G56)))</formula>
    </cfRule>
    <cfRule type="containsText" dxfId="1998" priority="2040" operator="containsText" text="On Track to be Achieved">
      <formula>NOT(ISERROR(SEARCH("On Track to be Achieved",G56)))</formula>
    </cfRule>
    <cfRule type="containsText" dxfId="1997" priority="2041" operator="containsText" text="Fully Achieved">
      <formula>NOT(ISERROR(SEARCH("Fully Achieved",G56)))</formula>
    </cfRule>
    <cfRule type="containsText" dxfId="1996" priority="2042" operator="containsText" text="Update not Provided">
      <formula>NOT(ISERROR(SEARCH("Update not Provided",G56)))</formula>
    </cfRule>
    <cfRule type="containsText" dxfId="1995" priority="2043" operator="containsText" text="Not yet due">
      <formula>NOT(ISERROR(SEARCH("Not yet due",G56)))</formula>
    </cfRule>
    <cfRule type="containsText" dxfId="1994" priority="2044" operator="containsText" text="Completed Behind Schedule">
      <formula>NOT(ISERROR(SEARCH("Completed Behind Schedule",G56)))</formula>
    </cfRule>
    <cfRule type="containsText" dxfId="1993" priority="2045" operator="containsText" text="Off Target">
      <formula>NOT(ISERROR(SEARCH("Off Target",G56)))</formula>
    </cfRule>
    <cfRule type="containsText" dxfId="1992" priority="2046" operator="containsText" text="In Danger of Falling Behind Target">
      <formula>NOT(ISERROR(SEARCH("In Danger of Falling Behind Target",G56)))</formula>
    </cfRule>
    <cfRule type="containsText" dxfId="1991" priority="2047" operator="containsText" text="On Track to be Achieved">
      <formula>NOT(ISERROR(SEARCH("On Track to be Achieved",G56)))</formula>
    </cfRule>
    <cfRule type="containsText" dxfId="1990" priority="2048" operator="containsText" text="Fully Achieved">
      <formula>NOT(ISERROR(SEARCH("Fully Achieved",G56)))</formula>
    </cfRule>
    <cfRule type="containsText" dxfId="1989" priority="2049" operator="containsText" text="Fully Achieved">
      <formula>NOT(ISERROR(SEARCH("Fully Achieved",G56)))</formula>
    </cfRule>
    <cfRule type="containsText" dxfId="1988" priority="2050" operator="containsText" text="Fully Achieved">
      <formula>NOT(ISERROR(SEARCH("Fully Achieved",G56)))</formula>
    </cfRule>
    <cfRule type="containsText" dxfId="1987" priority="2051" operator="containsText" text="Deferred">
      <formula>NOT(ISERROR(SEARCH("Deferred",G56)))</formula>
    </cfRule>
    <cfRule type="containsText" dxfId="1986" priority="2052" operator="containsText" text="Deleted">
      <formula>NOT(ISERROR(SEARCH("Deleted",G56)))</formula>
    </cfRule>
    <cfRule type="containsText" dxfId="1985" priority="2053" operator="containsText" text="In Danger of Falling Behind Target">
      <formula>NOT(ISERROR(SEARCH("In Danger of Falling Behind Target",G56)))</formula>
    </cfRule>
    <cfRule type="containsText" dxfId="1984" priority="2054" operator="containsText" text="Not yet due">
      <formula>NOT(ISERROR(SEARCH("Not yet due",G56)))</formula>
    </cfRule>
    <cfRule type="containsText" dxfId="1983" priority="2055" operator="containsText" text="Update not Provided">
      <formula>NOT(ISERROR(SEARCH("Update not Provided",G56)))</formula>
    </cfRule>
  </conditionalFormatting>
  <conditionalFormatting sqref="G64:G70">
    <cfRule type="containsText" dxfId="1982" priority="1948" operator="containsText" text="On track to be achieved">
      <formula>NOT(ISERROR(SEARCH("On track to be achieved",G64)))</formula>
    </cfRule>
    <cfRule type="containsText" dxfId="1981" priority="1949" operator="containsText" text="Deferred">
      <formula>NOT(ISERROR(SEARCH("Deferred",G64)))</formula>
    </cfRule>
    <cfRule type="containsText" dxfId="1980" priority="1950" operator="containsText" text="Deleted">
      <formula>NOT(ISERROR(SEARCH("Deleted",G64)))</formula>
    </cfRule>
    <cfRule type="containsText" dxfId="1979" priority="1951" operator="containsText" text="In Danger of Falling Behind Target">
      <formula>NOT(ISERROR(SEARCH("In Danger of Falling Behind Target",G64)))</formula>
    </cfRule>
    <cfRule type="containsText" dxfId="1978" priority="1952" operator="containsText" text="Not yet due">
      <formula>NOT(ISERROR(SEARCH("Not yet due",G64)))</formula>
    </cfRule>
    <cfRule type="containsText" dxfId="1977" priority="1953" operator="containsText" text="Update not Provided">
      <formula>NOT(ISERROR(SEARCH("Update not Provided",G64)))</formula>
    </cfRule>
    <cfRule type="containsText" dxfId="1976" priority="1954" operator="containsText" text="Not yet due">
      <formula>NOT(ISERROR(SEARCH("Not yet due",G64)))</formula>
    </cfRule>
    <cfRule type="containsText" dxfId="1975" priority="1955" operator="containsText" text="Completed Behind Schedule">
      <formula>NOT(ISERROR(SEARCH("Completed Behind Schedule",G64)))</formula>
    </cfRule>
    <cfRule type="containsText" dxfId="1974" priority="1956" operator="containsText" text="Off Target">
      <formula>NOT(ISERROR(SEARCH("Off Target",G64)))</formula>
    </cfRule>
    <cfRule type="containsText" dxfId="1973" priority="1957" operator="containsText" text="On Track to be Achieved">
      <formula>NOT(ISERROR(SEARCH("On Track to be Achieved",G64)))</formula>
    </cfRule>
    <cfRule type="containsText" dxfId="1972" priority="1958" operator="containsText" text="Fully Achieved">
      <formula>NOT(ISERROR(SEARCH("Fully Achieved",G64)))</formula>
    </cfRule>
    <cfRule type="containsText" dxfId="1971" priority="1959" operator="containsText" text="Not yet due">
      <formula>NOT(ISERROR(SEARCH("Not yet due",G64)))</formula>
    </cfRule>
    <cfRule type="containsText" dxfId="1970" priority="1960" operator="containsText" text="Not Yet Due">
      <formula>NOT(ISERROR(SEARCH("Not Yet Due",G64)))</formula>
    </cfRule>
    <cfRule type="containsText" dxfId="1969" priority="1961" operator="containsText" text="Deferred">
      <formula>NOT(ISERROR(SEARCH("Deferred",G64)))</formula>
    </cfRule>
    <cfRule type="containsText" dxfId="1968" priority="1962" operator="containsText" text="Deleted">
      <formula>NOT(ISERROR(SEARCH("Deleted",G64)))</formula>
    </cfRule>
    <cfRule type="containsText" dxfId="1967" priority="1963" operator="containsText" text="In Danger of Falling Behind Target">
      <formula>NOT(ISERROR(SEARCH("In Danger of Falling Behind Target",G64)))</formula>
    </cfRule>
    <cfRule type="containsText" dxfId="1966" priority="1964" operator="containsText" text="Not yet due">
      <formula>NOT(ISERROR(SEARCH("Not yet due",G64)))</formula>
    </cfRule>
    <cfRule type="containsText" dxfId="1965" priority="1965" operator="containsText" text="Completed Behind Schedule">
      <formula>NOT(ISERROR(SEARCH("Completed Behind Schedule",G64)))</formula>
    </cfRule>
    <cfRule type="containsText" dxfId="1964" priority="1966" operator="containsText" text="Off Target">
      <formula>NOT(ISERROR(SEARCH("Off Target",G64)))</formula>
    </cfRule>
    <cfRule type="containsText" dxfId="1963" priority="1967" operator="containsText" text="In Danger of Falling Behind Target">
      <formula>NOT(ISERROR(SEARCH("In Danger of Falling Behind Target",G64)))</formula>
    </cfRule>
    <cfRule type="containsText" dxfId="1962" priority="1968" operator="containsText" text="On Track to be Achieved">
      <formula>NOT(ISERROR(SEARCH("On Track to be Achieved",G64)))</formula>
    </cfRule>
    <cfRule type="containsText" dxfId="1961" priority="1969" operator="containsText" text="Fully Achieved">
      <formula>NOT(ISERROR(SEARCH("Fully Achieved",G64)))</formula>
    </cfRule>
    <cfRule type="containsText" dxfId="1960" priority="1970" operator="containsText" text="Update not Provided">
      <formula>NOT(ISERROR(SEARCH("Update not Provided",G64)))</formula>
    </cfRule>
    <cfRule type="containsText" dxfId="1959" priority="1971" operator="containsText" text="Not yet due">
      <formula>NOT(ISERROR(SEARCH("Not yet due",G64)))</formula>
    </cfRule>
    <cfRule type="containsText" dxfId="1958" priority="1972" operator="containsText" text="Completed Behind Schedule">
      <formula>NOT(ISERROR(SEARCH("Completed Behind Schedule",G64)))</formula>
    </cfRule>
    <cfRule type="containsText" dxfId="1957" priority="1973" operator="containsText" text="Off Target">
      <formula>NOT(ISERROR(SEARCH("Off Target",G64)))</formula>
    </cfRule>
    <cfRule type="containsText" dxfId="1956" priority="1974" operator="containsText" text="In Danger of Falling Behind Target">
      <formula>NOT(ISERROR(SEARCH("In Danger of Falling Behind Target",G64)))</formula>
    </cfRule>
    <cfRule type="containsText" dxfId="1955" priority="1975" operator="containsText" text="On Track to be Achieved">
      <formula>NOT(ISERROR(SEARCH("On Track to be Achieved",G64)))</formula>
    </cfRule>
    <cfRule type="containsText" dxfId="1954" priority="1976" operator="containsText" text="Fully Achieved">
      <formula>NOT(ISERROR(SEARCH("Fully Achieved",G64)))</formula>
    </cfRule>
    <cfRule type="containsText" dxfId="1953" priority="1977" operator="containsText" text="Fully Achieved">
      <formula>NOT(ISERROR(SEARCH("Fully Achieved",G64)))</formula>
    </cfRule>
    <cfRule type="containsText" dxfId="1952" priority="1978" operator="containsText" text="Fully Achieved">
      <formula>NOT(ISERROR(SEARCH("Fully Achieved",G64)))</formula>
    </cfRule>
    <cfRule type="containsText" dxfId="1951" priority="1979" operator="containsText" text="Deferred">
      <formula>NOT(ISERROR(SEARCH("Deferred",G64)))</formula>
    </cfRule>
    <cfRule type="containsText" dxfId="1950" priority="1980" operator="containsText" text="Deleted">
      <formula>NOT(ISERROR(SEARCH("Deleted",G64)))</formula>
    </cfRule>
    <cfRule type="containsText" dxfId="1949" priority="1981" operator="containsText" text="In Danger of Falling Behind Target">
      <formula>NOT(ISERROR(SEARCH("In Danger of Falling Behind Target",G64)))</formula>
    </cfRule>
    <cfRule type="containsText" dxfId="1948" priority="1982" operator="containsText" text="Not yet due">
      <formula>NOT(ISERROR(SEARCH("Not yet due",G64)))</formula>
    </cfRule>
    <cfRule type="containsText" dxfId="1947" priority="1983" operator="containsText" text="Update not Provided">
      <formula>NOT(ISERROR(SEARCH("Update not Provided",G64)))</formula>
    </cfRule>
  </conditionalFormatting>
  <conditionalFormatting sqref="G71">
    <cfRule type="containsText" dxfId="1946" priority="1912" operator="containsText" text="On track to be achieved">
      <formula>NOT(ISERROR(SEARCH("On track to be achieved",G71)))</formula>
    </cfRule>
    <cfRule type="containsText" dxfId="1945" priority="1913" operator="containsText" text="Deferred">
      <formula>NOT(ISERROR(SEARCH("Deferred",G71)))</formula>
    </cfRule>
    <cfRule type="containsText" dxfId="1944" priority="1914" operator="containsText" text="Deleted">
      <formula>NOT(ISERROR(SEARCH("Deleted",G71)))</formula>
    </cfRule>
    <cfRule type="containsText" dxfId="1943" priority="1915" operator="containsText" text="In Danger of Falling Behind Target">
      <formula>NOT(ISERROR(SEARCH("In Danger of Falling Behind Target",G71)))</formula>
    </cfRule>
    <cfRule type="containsText" dxfId="1942" priority="1916" operator="containsText" text="Not yet due">
      <formula>NOT(ISERROR(SEARCH("Not yet due",G71)))</formula>
    </cfRule>
    <cfRule type="containsText" dxfId="1941" priority="1917" operator="containsText" text="Update not Provided">
      <formula>NOT(ISERROR(SEARCH("Update not Provided",G71)))</formula>
    </cfRule>
    <cfRule type="containsText" dxfId="1940" priority="1918" operator="containsText" text="Not yet due">
      <formula>NOT(ISERROR(SEARCH("Not yet due",G71)))</formula>
    </cfRule>
    <cfRule type="containsText" dxfId="1939" priority="1919" operator="containsText" text="Completed Behind Schedule">
      <formula>NOT(ISERROR(SEARCH("Completed Behind Schedule",G71)))</formula>
    </cfRule>
    <cfRule type="containsText" dxfId="1938" priority="1920" operator="containsText" text="Off Target">
      <formula>NOT(ISERROR(SEARCH("Off Target",G71)))</formula>
    </cfRule>
    <cfRule type="containsText" dxfId="1937" priority="1921" operator="containsText" text="On Track to be Achieved">
      <formula>NOT(ISERROR(SEARCH("On Track to be Achieved",G71)))</formula>
    </cfRule>
    <cfRule type="containsText" dxfId="1936" priority="1922" operator="containsText" text="Fully Achieved">
      <formula>NOT(ISERROR(SEARCH("Fully Achieved",G71)))</formula>
    </cfRule>
    <cfRule type="containsText" dxfId="1935" priority="1923" operator="containsText" text="Not yet due">
      <formula>NOT(ISERROR(SEARCH("Not yet due",G71)))</formula>
    </cfRule>
    <cfRule type="containsText" dxfId="1934" priority="1924" operator="containsText" text="Not Yet Due">
      <formula>NOT(ISERROR(SEARCH("Not Yet Due",G71)))</formula>
    </cfRule>
    <cfRule type="containsText" dxfId="1933" priority="1925" operator="containsText" text="Deferred">
      <formula>NOT(ISERROR(SEARCH("Deferred",G71)))</formula>
    </cfRule>
    <cfRule type="containsText" dxfId="1932" priority="1926" operator="containsText" text="Deleted">
      <formula>NOT(ISERROR(SEARCH("Deleted",G71)))</formula>
    </cfRule>
    <cfRule type="containsText" dxfId="1931" priority="1927" operator="containsText" text="In Danger of Falling Behind Target">
      <formula>NOT(ISERROR(SEARCH("In Danger of Falling Behind Target",G71)))</formula>
    </cfRule>
    <cfRule type="containsText" dxfId="1930" priority="1928" operator="containsText" text="Not yet due">
      <formula>NOT(ISERROR(SEARCH("Not yet due",G71)))</formula>
    </cfRule>
    <cfRule type="containsText" dxfId="1929" priority="1929" operator="containsText" text="Completed Behind Schedule">
      <formula>NOT(ISERROR(SEARCH("Completed Behind Schedule",G71)))</formula>
    </cfRule>
    <cfRule type="containsText" dxfId="1928" priority="1930" operator="containsText" text="Off Target">
      <formula>NOT(ISERROR(SEARCH("Off Target",G71)))</formula>
    </cfRule>
    <cfRule type="containsText" dxfId="1927" priority="1931" operator="containsText" text="In Danger of Falling Behind Target">
      <formula>NOT(ISERROR(SEARCH("In Danger of Falling Behind Target",G71)))</formula>
    </cfRule>
    <cfRule type="containsText" dxfId="1926" priority="1932" operator="containsText" text="On Track to be Achieved">
      <formula>NOT(ISERROR(SEARCH("On Track to be Achieved",G71)))</formula>
    </cfRule>
    <cfRule type="containsText" dxfId="1925" priority="1933" operator="containsText" text="Fully Achieved">
      <formula>NOT(ISERROR(SEARCH("Fully Achieved",G71)))</formula>
    </cfRule>
    <cfRule type="containsText" dxfId="1924" priority="1934" operator="containsText" text="Update not Provided">
      <formula>NOT(ISERROR(SEARCH("Update not Provided",G71)))</formula>
    </cfRule>
    <cfRule type="containsText" dxfId="1923" priority="1935" operator="containsText" text="Not yet due">
      <formula>NOT(ISERROR(SEARCH("Not yet due",G71)))</formula>
    </cfRule>
    <cfRule type="containsText" dxfId="1922" priority="1936" operator="containsText" text="Completed Behind Schedule">
      <formula>NOT(ISERROR(SEARCH("Completed Behind Schedule",G71)))</formula>
    </cfRule>
    <cfRule type="containsText" dxfId="1921" priority="1937" operator="containsText" text="Off Target">
      <formula>NOT(ISERROR(SEARCH("Off Target",G71)))</formula>
    </cfRule>
    <cfRule type="containsText" dxfId="1920" priority="1938" operator="containsText" text="In Danger of Falling Behind Target">
      <formula>NOT(ISERROR(SEARCH("In Danger of Falling Behind Target",G71)))</formula>
    </cfRule>
    <cfRule type="containsText" dxfId="1919" priority="1939" operator="containsText" text="On Track to be Achieved">
      <formula>NOT(ISERROR(SEARCH("On Track to be Achieved",G71)))</formula>
    </cfRule>
    <cfRule type="containsText" dxfId="1918" priority="1940" operator="containsText" text="Fully Achieved">
      <formula>NOT(ISERROR(SEARCH("Fully Achieved",G71)))</formula>
    </cfRule>
    <cfRule type="containsText" dxfId="1917" priority="1941" operator="containsText" text="Fully Achieved">
      <formula>NOT(ISERROR(SEARCH("Fully Achieved",G71)))</formula>
    </cfRule>
    <cfRule type="containsText" dxfId="1916" priority="1942" operator="containsText" text="Fully Achieved">
      <formula>NOT(ISERROR(SEARCH("Fully Achieved",G71)))</formula>
    </cfRule>
    <cfRule type="containsText" dxfId="1915" priority="1943" operator="containsText" text="Deferred">
      <formula>NOT(ISERROR(SEARCH("Deferred",G71)))</formula>
    </cfRule>
    <cfRule type="containsText" dxfId="1914" priority="1944" operator="containsText" text="Deleted">
      <formula>NOT(ISERROR(SEARCH("Deleted",G71)))</formula>
    </cfRule>
    <cfRule type="containsText" dxfId="1913" priority="1945" operator="containsText" text="In Danger of Falling Behind Target">
      <formula>NOT(ISERROR(SEARCH("In Danger of Falling Behind Target",G71)))</formula>
    </cfRule>
    <cfRule type="containsText" dxfId="1912" priority="1946" operator="containsText" text="Not yet due">
      <formula>NOT(ISERROR(SEARCH("Not yet due",G71)))</formula>
    </cfRule>
    <cfRule type="containsText" dxfId="1911" priority="1947" operator="containsText" text="Update not Provided">
      <formula>NOT(ISERROR(SEARCH("Update not Provided",G71)))</formula>
    </cfRule>
  </conditionalFormatting>
  <conditionalFormatting sqref="G71">
    <cfRule type="containsText" dxfId="1910" priority="1876" operator="containsText" text="On track to be achieved">
      <formula>NOT(ISERROR(SEARCH("On track to be achieved",G71)))</formula>
    </cfRule>
    <cfRule type="containsText" dxfId="1909" priority="1877" operator="containsText" text="Deferred">
      <formula>NOT(ISERROR(SEARCH("Deferred",G71)))</formula>
    </cfRule>
    <cfRule type="containsText" dxfId="1908" priority="1878" operator="containsText" text="Deleted">
      <formula>NOT(ISERROR(SEARCH("Deleted",G71)))</formula>
    </cfRule>
    <cfRule type="containsText" dxfId="1907" priority="1879" operator="containsText" text="In Danger of Falling Behind Target">
      <formula>NOT(ISERROR(SEARCH("In Danger of Falling Behind Target",G71)))</formula>
    </cfRule>
    <cfRule type="containsText" dxfId="1906" priority="1880" operator="containsText" text="Not yet due">
      <formula>NOT(ISERROR(SEARCH("Not yet due",G71)))</formula>
    </cfRule>
    <cfRule type="containsText" dxfId="1905" priority="1881" operator="containsText" text="Update not Provided">
      <formula>NOT(ISERROR(SEARCH("Update not Provided",G71)))</formula>
    </cfRule>
    <cfRule type="containsText" dxfId="1904" priority="1882" operator="containsText" text="Not yet due">
      <formula>NOT(ISERROR(SEARCH("Not yet due",G71)))</formula>
    </cfRule>
    <cfRule type="containsText" dxfId="1903" priority="1883" operator="containsText" text="Completed Behind Schedule">
      <formula>NOT(ISERROR(SEARCH("Completed Behind Schedule",G71)))</formula>
    </cfRule>
    <cfRule type="containsText" dxfId="1902" priority="1884" operator="containsText" text="Off Target">
      <formula>NOT(ISERROR(SEARCH("Off Target",G71)))</formula>
    </cfRule>
    <cfRule type="containsText" dxfId="1901" priority="1885" operator="containsText" text="On Track to be Achieved">
      <formula>NOT(ISERROR(SEARCH("On Track to be Achieved",G71)))</formula>
    </cfRule>
    <cfRule type="containsText" dxfId="1900" priority="1886" operator="containsText" text="Fully Achieved">
      <formula>NOT(ISERROR(SEARCH("Fully Achieved",G71)))</formula>
    </cfRule>
    <cfRule type="containsText" dxfId="1899" priority="1887" operator="containsText" text="Not yet due">
      <formula>NOT(ISERROR(SEARCH("Not yet due",G71)))</formula>
    </cfRule>
    <cfRule type="containsText" dxfId="1898" priority="1888" operator="containsText" text="Not Yet Due">
      <formula>NOT(ISERROR(SEARCH("Not Yet Due",G71)))</formula>
    </cfRule>
    <cfRule type="containsText" dxfId="1897" priority="1889" operator="containsText" text="Deferred">
      <formula>NOT(ISERROR(SEARCH("Deferred",G71)))</formula>
    </cfRule>
    <cfRule type="containsText" dxfId="1896" priority="1890" operator="containsText" text="Deleted">
      <formula>NOT(ISERROR(SEARCH("Deleted",G71)))</formula>
    </cfRule>
    <cfRule type="containsText" dxfId="1895" priority="1891" operator="containsText" text="In Danger of Falling Behind Target">
      <formula>NOT(ISERROR(SEARCH("In Danger of Falling Behind Target",G71)))</formula>
    </cfRule>
    <cfRule type="containsText" dxfId="1894" priority="1892" operator="containsText" text="Not yet due">
      <formula>NOT(ISERROR(SEARCH("Not yet due",G71)))</formula>
    </cfRule>
    <cfRule type="containsText" dxfId="1893" priority="1893" operator="containsText" text="Completed Behind Schedule">
      <formula>NOT(ISERROR(SEARCH("Completed Behind Schedule",G71)))</formula>
    </cfRule>
    <cfRule type="containsText" dxfId="1892" priority="1894" operator="containsText" text="Off Target">
      <formula>NOT(ISERROR(SEARCH("Off Target",G71)))</formula>
    </cfRule>
    <cfRule type="containsText" dxfId="1891" priority="1895" operator="containsText" text="In Danger of Falling Behind Target">
      <formula>NOT(ISERROR(SEARCH("In Danger of Falling Behind Target",G71)))</formula>
    </cfRule>
    <cfRule type="containsText" dxfId="1890" priority="1896" operator="containsText" text="On Track to be Achieved">
      <formula>NOT(ISERROR(SEARCH("On Track to be Achieved",G71)))</formula>
    </cfRule>
    <cfRule type="containsText" dxfId="1889" priority="1897" operator="containsText" text="Fully Achieved">
      <formula>NOT(ISERROR(SEARCH("Fully Achieved",G71)))</formula>
    </cfRule>
    <cfRule type="containsText" dxfId="1888" priority="1898" operator="containsText" text="Update not Provided">
      <formula>NOT(ISERROR(SEARCH("Update not Provided",G71)))</formula>
    </cfRule>
    <cfRule type="containsText" dxfId="1887" priority="1899" operator="containsText" text="Not yet due">
      <formula>NOT(ISERROR(SEARCH("Not yet due",G71)))</formula>
    </cfRule>
    <cfRule type="containsText" dxfId="1886" priority="1900" operator="containsText" text="Completed Behind Schedule">
      <formula>NOT(ISERROR(SEARCH("Completed Behind Schedule",G71)))</formula>
    </cfRule>
    <cfRule type="containsText" dxfId="1885" priority="1901" operator="containsText" text="Off Target">
      <formula>NOT(ISERROR(SEARCH("Off Target",G71)))</formula>
    </cfRule>
    <cfRule type="containsText" dxfId="1884" priority="1902" operator="containsText" text="In Danger of Falling Behind Target">
      <formula>NOT(ISERROR(SEARCH("In Danger of Falling Behind Target",G71)))</formula>
    </cfRule>
    <cfRule type="containsText" dxfId="1883" priority="1903" operator="containsText" text="On Track to be Achieved">
      <formula>NOT(ISERROR(SEARCH("On Track to be Achieved",G71)))</formula>
    </cfRule>
    <cfRule type="containsText" dxfId="1882" priority="1904" operator="containsText" text="Fully Achieved">
      <formula>NOT(ISERROR(SEARCH("Fully Achieved",G71)))</formula>
    </cfRule>
    <cfRule type="containsText" dxfId="1881" priority="1905" operator="containsText" text="Fully Achieved">
      <formula>NOT(ISERROR(SEARCH("Fully Achieved",G71)))</formula>
    </cfRule>
    <cfRule type="containsText" dxfId="1880" priority="1906" operator="containsText" text="Fully Achieved">
      <formula>NOT(ISERROR(SEARCH("Fully Achieved",G71)))</formula>
    </cfRule>
    <cfRule type="containsText" dxfId="1879" priority="1907" operator="containsText" text="Deferred">
      <formula>NOT(ISERROR(SEARCH("Deferred",G71)))</formula>
    </cfRule>
    <cfRule type="containsText" dxfId="1878" priority="1908" operator="containsText" text="Deleted">
      <formula>NOT(ISERROR(SEARCH("Deleted",G71)))</formula>
    </cfRule>
    <cfRule type="containsText" dxfId="1877" priority="1909" operator="containsText" text="In Danger of Falling Behind Target">
      <formula>NOT(ISERROR(SEARCH("In Danger of Falling Behind Target",G71)))</formula>
    </cfRule>
    <cfRule type="containsText" dxfId="1876" priority="1910" operator="containsText" text="Not yet due">
      <formula>NOT(ISERROR(SEARCH("Not yet due",G71)))</formula>
    </cfRule>
    <cfRule type="containsText" dxfId="1875" priority="1911" operator="containsText" text="Update not Provided">
      <formula>NOT(ISERROR(SEARCH("Update not Provided",G71)))</formula>
    </cfRule>
  </conditionalFormatting>
  <conditionalFormatting sqref="G71">
    <cfRule type="containsText" dxfId="1874" priority="1840" operator="containsText" text="On track to be achieved">
      <formula>NOT(ISERROR(SEARCH("On track to be achieved",G71)))</formula>
    </cfRule>
    <cfRule type="containsText" dxfId="1873" priority="1841" operator="containsText" text="Deferred">
      <formula>NOT(ISERROR(SEARCH("Deferred",G71)))</formula>
    </cfRule>
    <cfRule type="containsText" dxfId="1872" priority="1842" operator="containsText" text="Deleted">
      <formula>NOT(ISERROR(SEARCH("Deleted",G71)))</formula>
    </cfRule>
    <cfRule type="containsText" dxfId="1871" priority="1843" operator="containsText" text="In Danger of Falling Behind Target">
      <formula>NOT(ISERROR(SEARCH("In Danger of Falling Behind Target",G71)))</formula>
    </cfRule>
    <cfRule type="containsText" dxfId="1870" priority="1844" operator="containsText" text="Not yet due">
      <formula>NOT(ISERROR(SEARCH("Not yet due",G71)))</formula>
    </cfRule>
    <cfRule type="containsText" dxfId="1869" priority="1845" operator="containsText" text="Update not Provided">
      <formula>NOT(ISERROR(SEARCH("Update not Provided",G71)))</formula>
    </cfRule>
    <cfRule type="containsText" dxfId="1868" priority="1846" operator="containsText" text="Not yet due">
      <formula>NOT(ISERROR(SEARCH("Not yet due",G71)))</formula>
    </cfRule>
    <cfRule type="containsText" dxfId="1867" priority="1847" operator="containsText" text="Completed Behind Schedule">
      <formula>NOT(ISERROR(SEARCH("Completed Behind Schedule",G71)))</formula>
    </cfRule>
    <cfRule type="containsText" dxfId="1866" priority="1848" operator="containsText" text="Off Target">
      <formula>NOT(ISERROR(SEARCH("Off Target",G71)))</formula>
    </cfRule>
    <cfRule type="containsText" dxfId="1865" priority="1849" operator="containsText" text="On Track to be Achieved">
      <formula>NOT(ISERROR(SEARCH("On Track to be Achieved",G71)))</formula>
    </cfRule>
    <cfRule type="containsText" dxfId="1864" priority="1850" operator="containsText" text="Fully Achieved">
      <formula>NOT(ISERROR(SEARCH("Fully Achieved",G71)))</formula>
    </cfRule>
    <cfRule type="containsText" dxfId="1863" priority="1851" operator="containsText" text="Not yet due">
      <formula>NOT(ISERROR(SEARCH("Not yet due",G71)))</formula>
    </cfRule>
    <cfRule type="containsText" dxfId="1862" priority="1852" operator="containsText" text="Not Yet Due">
      <formula>NOT(ISERROR(SEARCH("Not Yet Due",G71)))</formula>
    </cfRule>
    <cfRule type="containsText" dxfId="1861" priority="1853" operator="containsText" text="Deferred">
      <formula>NOT(ISERROR(SEARCH("Deferred",G71)))</formula>
    </cfRule>
    <cfRule type="containsText" dxfId="1860" priority="1854" operator="containsText" text="Deleted">
      <formula>NOT(ISERROR(SEARCH("Deleted",G71)))</formula>
    </cfRule>
    <cfRule type="containsText" dxfId="1859" priority="1855" operator="containsText" text="In Danger of Falling Behind Target">
      <formula>NOT(ISERROR(SEARCH("In Danger of Falling Behind Target",G71)))</formula>
    </cfRule>
    <cfRule type="containsText" dxfId="1858" priority="1856" operator="containsText" text="Not yet due">
      <formula>NOT(ISERROR(SEARCH("Not yet due",G71)))</formula>
    </cfRule>
    <cfRule type="containsText" dxfId="1857" priority="1857" operator="containsText" text="Completed Behind Schedule">
      <formula>NOT(ISERROR(SEARCH("Completed Behind Schedule",G71)))</formula>
    </cfRule>
    <cfRule type="containsText" dxfId="1856" priority="1858" operator="containsText" text="Off Target">
      <formula>NOT(ISERROR(SEARCH("Off Target",G71)))</formula>
    </cfRule>
    <cfRule type="containsText" dxfId="1855" priority="1859" operator="containsText" text="In Danger of Falling Behind Target">
      <formula>NOT(ISERROR(SEARCH("In Danger of Falling Behind Target",G71)))</formula>
    </cfRule>
    <cfRule type="containsText" dxfId="1854" priority="1860" operator="containsText" text="On Track to be Achieved">
      <formula>NOT(ISERROR(SEARCH("On Track to be Achieved",G71)))</formula>
    </cfRule>
    <cfRule type="containsText" dxfId="1853" priority="1861" operator="containsText" text="Fully Achieved">
      <formula>NOT(ISERROR(SEARCH("Fully Achieved",G71)))</formula>
    </cfRule>
    <cfRule type="containsText" dxfId="1852" priority="1862" operator="containsText" text="Update not Provided">
      <formula>NOT(ISERROR(SEARCH("Update not Provided",G71)))</formula>
    </cfRule>
    <cfRule type="containsText" dxfId="1851" priority="1863" operator="containsText" text="Not yet due">
      <formula>NOT(ISERROR(SEARCH("Not yet due",G71)))</formula>
    </cfRule>
    <cfRule type="containsText" dxfId="1850" priority="1864" operator="containsText" text="Completed Behind Schedule">
      <formula>NOT(ISERROR(SEARCH("Completed Behind Schedule",G71)))</formula>
    </cfRule>
    <cfRule type="containsText" dxfId="1849" priority="1865" operator="containsText" text="Off Target">
      <formula>NOT(ISERROR(SEARCH("Off Target",G71)))</formula>
    </cfRule>
    <cfRule type="containsText" dxfId="1848" priority="1866" operator="containsText" text="In Danger of Falling Behind Target">
      <formula>NOT(ISERROR(SEARCH("In Danger of Falling Behind Target",G71)))</formula>
    </cfRule>
    <cfRule type="containsText" dxfId="1847" priority="1867" operator="containsText" text="On Track to be Achieved">
      <formula>NOT(ISERROR(SEARCH("On Track to be Achieved",G71)))</formula>
    </cfRule>
    <cfRule type="containsText" dxfId="1846" priority="1868" operator="containsText" text="Fully Achieved">
      <formula>NOT(ISERROR(SEARCH("Fully Achieved",G71)))</formula>
    </cfRule>
    <cfRule type="containsText" dxfId="1845" priority="1869" operator="containsText" text="Fully Achieved">
      <formula>NOT(ISERROR(SEARCH("Fully Achieved",G71)))</formula>
    </cfRule>
    <cfRule type="containsText" dxfId="1844" priority="1870" operator="containsText" text="Fully Achieved">
      <formula>NOT(ISERROR(SEARCH("Fully Achieved",G71)))</formula>
    </cfRule>
    <cfRule type="containsText" dxfId="1843" priority="1871" operator="containsText" text="Deferred">
      <formula>NOT(ISERROR(SEARCH("Deferred",G71)))</formula>
    </cfRule>
    <cfRule type="containsText" dxfId="1842" priority="1872" operator="containsText" text="Deleted">
      <formula>NOT(ISERROR(SEARCH("Deleted",G71)))</formula>
    </cfRule>
    <cfRule type="containsText" dxfId="1841" priority="1873" operator="containsText" text="In Danger of Falling Behind Target">
      <formula>NOT(ISERROR(SEARCH("In Danger of Falling Behind Target",G71)))</formula>
    </cfRule>
    <cfRule type="containsText" dxfId="1840" priority="1874" operator="containsText" text="Not yet due">
      <formula>NOT(ISERROR(SEARCH("Not yet due",G71)))</formula>
    </cfRule>
    <cfRule type="containsText" dxfId="1839" priority="1875" operator="containsText" text="Update not Provided">
      <formula>NOT(ISERROR(SEARCH("Update not Provided",G71)))</formula>
    </cfRule>
  </conditionalFormatting>
  <conditionalFormatting sqref="G72:G73">
    <cfRule type="containsText" dxfId="1838" priority="1804" operator="containsText" text="On track to be achieved">
      <formula>NOT(ISERROR(SEARCH("On track to be achieved",G72)))</formula>
    </cfRule>
    <cfRule type="containsText" dxfId="1837" priority="1805" operator="containsText" text="Deferred">
      <formula>NOT(ISERROR(SEARCH("Deferred",G72)))</formula>
    </cfRule>
    <cfRule type="containsText" dxfId="1836" priority="1806" operator="containsText" text="Deleted">
      <formula>NOT(ISERROR(SEARCH("Deleted",G72)))</formula>
    </cfRule>
    <cfRule type="containsText" dxfId="1835" priority="1807" operator="containsText" text="In Danger of Falling Behind Target">
      <formula>NOT(ISERROR(SEARCH("In Danger of Falling Behind Target",G72)))</formula>
    </cfRule>
    <cfRule type="containsText" dxfId="1834" priority="1808" operator="containsText" text="Not yet due">
      <formula>NOT(ISERROR(SEARCH("Not yet due",G72)))</formula>
    </cfRule>
    <cfRule type="containsText" dxfId="1833" priority="1809" operator="containsText" text="Update not Provided">
      <formula>NOT(ISERROR(SEARCH("Update not Provided",G72)))</formula>
    </cfRule>
    <cfRule type="containsText" dxfId="1832" priority="1810" operator="containsText" text="Not yet due">
      <formula>NOT(ISERROR(SEARCH("Not yet due",G72)))</formula>
    </cfRule>
    <cfRule type="containsText" dxfId="1831" priority="1811" operator="containsText" text="Completed Behind Schedule">
      <formula>NOT(ISERROR(SEARCH("Completed Behind Schedule",G72)))</formula>
    </cfRule>
    <cfRule type="containsText" dxfId="1830" priority="1812" operator="containsText" text="Off Target">
      <formula>NOT(ISERROR(SEARCH("Off Target",G72)))</formula>
    </cfRule>
    <cfRule type="containsText" dxfId="1829" priority="1813" operator="containsText" text="On Track to be Achieved">
      <formula>NOT(ISERROR(SEARCH("On Track to be Achieved",G72)))</formula>
    </cfRule>
    <cfRule type="containsText" dxfId="1828" priority="1814" operator="containsText" text="Fully Achieved">
      <formula>NOT(ISERROR(SEARCH("Fully Achieved",G72)))</formula>
    </cfRule>
    <cfRule type="containsText" dxfId="1827" priority="1815" operator="containsText" text="Not yet due">
      <formula>NOT(ISERROR(SEARCH("Not yet due",G72)))</formula>
    </cfRule>
    <cfRule type="containsText" dxfId="1826" priority="1816" operator="containsText" text="Not Yet Due">
      <formula>NOT(ISERROR(SEARCH("Not Yet Due",G72)))</formula>
    </cfRule>
    <cfRule type="containsText" dxfId="1825" priority="1817" operator="containsText" text="Deferred">
      <formula>NOT(ISERROR(SEARCH("Deferred",G72)))</formula>
    </cfRule>
    <cfRule type="containsText" dxfId="1824" priority="1818" operator="containsText" text="Deleted">
      <formula>NOT(ISERROR(SEARCH("Deleted",G72)))</formula>
    </cfRule>
    <cfRule type="containsText" dxfId="1823" priority="1819" operator="containsText" text="In Danger of Falling Behind Target">
      <formula>NOT(ISERROR(SEARCH("In Danger of Falling Behind Target",G72)))</formula>
    </cfRule>
    <cfRule type="containsText" dxfId="1822" priority="1820" operator="containsText" text="Not yet due">
      <formula>NOT(ISERROR(SEARCH("Not yet due",G72)))</formula>
    </cfRule>
    <cfRule type="containsText" dxfId="1821" priority="1821" operator="containsText" text="Completed Behind Schedule">
      <formula>NOT(ISERROR(SEARCH("Completed Behind Schedule",G72)))</formula>
    </cfRule>
    <cfRule type="containsText" dxfId="1820" priority="1822" operator="containsText" text="Off Target">
      <formula>NOT(ISERROR(SEARCH("Off Target",G72)))</formula>
    </cfRule>
    <cfRule type="containsText" dxfId="1819" priority="1823" operator="containsText" text="In Danger of Falling Behind Target">
      <formula>NOT(ISERROR(SEARCH("In Danger of Falling Behind Target",G72)))</formula>
    </cfRule>
    <cfRule type="containsText" dxfId="1818" priority="1824" operator="containsText" text="On Track to be Achieved">
      <formula>NOT(ISERROR(SEARCH("On Track to be Achieved",G72)))</formula>
    </cfRule>
    <cfRule type="containsText" dxfId="1817" priority="1825" operator="containsText" text="Fully Achieved">
      <formula>NOT(ISERROR(SEARCH("Fully Achieved",G72)))</formula>
    </cfRule>
    <cfRule type="containsText" dxfId="1816" priority="1826" operator="containsText" text="Update not Provided">
      <formula>NOT(ISERROR(SEARCH("Update not Provided",G72)))</formula>
    </cfRule>
    <cfRule type="containsText" dxfId="1815" priority="1827" operator="containsText" text="Not yet due">
      <formula>NOT(ISERROR(SEARCH("Not yet due",G72)))</formula>
    </cfRule>
    <cfRule type="containsText" dxfId="1814" priority="1828" operator="containsText" text="Completed Behind Schedule">
      <formula>NOT(ISERROR(SEARCH("Completed Behind Schedule",G72)))</formula>
    </cfRule>
    <cfRule type="containsText" dxfId="1813" priority="1829" operator="containsText" text="Off Target">
      <formula>NOT(ISERROR(SEARCH("Off Target",G72)))</formula>
    </cfRule>
    <cfRule type="containsText" dxfId="1812" priority="1830" operator="containsText" text="In Danger of Falling Behind Target">
      <formula>NOT(ISERROR(SEARCH("In Danger of Falling Behind Target",G72)))</formula>
    </cfRule>
    <cfRule type="containsText" dxfId="1811" priority="1831" operator="containsText" text="On Track to be Achieved">
      <formula>NOT(ISERROR(SEARCH("On Track to be Achieved",G72)))</formula>
    </cfRule>
    <cfRule type="containsText" dxfId="1810" priority="1832" operator="containsText" text="Fully Achieved">
      <formula>NOT(ISERROR(SEARCH("Fully Achieved",G72)))</formula>
    </cfRule>
    <cfRule type="containsText" dxfId="1809" priority="1833" operator="containsText" text="Fully Achieved">
      <formula>NOT(ISERROR(SEARCH("Fully Achieved",G72)))</formula>
    </cfRule>
    <cfRule type="containsText" dxfId="1808" priority="1834" operator="containsText" text="Fully Achieved">
      <formula>NOT(ISERROR(SEARCH("Fully Achieved",G72)))</formula>
    </cfRule>
    <cfRule type="containsText" dxfId="1807" priority="1835" operator="containsText" text="Deferred">
      <formula>NOT(ISERROR(SEARCH("Deferred",G72)))</formula>
    </cfRule>
    <cfRule type="containsText" dxfId="1806" priority="1836" operator="containsText" text="Deleted">
      <formula>NOT(ISERROR(SEARCH("Deleted",G72)))</formula>
    </cfRule>
    <cfRule type="containsText" dxfId="1805" priority="1837" operator="containsText" text="In Danger of Falling Behind Target">
      <formula>NOT(ISERROR(SEARCH("In Danger of Falling Behind Target",G72)))</formula>
    </cfRule>
    <cfRule type="containsText" dxfId="1804" priority="1838" operator="containsText" text="Not yet due">
      <formula>NOT(ISERROR(SEARCH("Not yet due",G72)))</formula>
    </cfRule>
    <cfRule type="containsText" dxfId="1803" priority="1839" operator="containsText" text="Update not Provided">
      <formula>NOT(ISERROR(SEARCH("Update not Provided",G72)))</formula>
    </cfRule>
  </conditionalFormatting>
  <conditionalFormatting sqref="G72:G73">
    <cfRule type="containsText" dxfId="1802" priority="1768" operator="containsText" text="On track to be achieved">
      <formula>NOT(ISERROR(SEARCH("On track to be achieved",G72)))</formula>
    </cfRule>
    <cfRule type="containsText" dxfId="1801" priority="1769" operator="containsText" text="Deferred">
      <formula>NOT(ISERROR(SEARCH("Deferred",G72)))</formula>
    </cfRule>
    <cfRule type="containsText" dxfId="1800" priority="1770" operator="containsText" text="Deleted">
      <formula>NOT(ISERROR(SEARCH("Deleted",G72)))</formula>
    </cfRule>
    <cfRule type="containsText" dxfId="1799" priority="1771" operator="containsText" text="In Danger of Falling Behind Target">
      <formula>NOT(ISERROR(SEARCH("In Danger of Falling Behind Target",G72)))</formula>
    </cfRule>
    <cfRule type="containsText" dxfId="1798" priority="1772" operator="containsText" text="Not yet due">
      <formula>NOT(ISERROR(SEARCH("Not yet due",G72)))</formula>
    </cfRule>
    <cfRule type="containsText" dxfId="1797" priority="1773" operator="containsText" text="Update not Provided">
      <formula>NOT(ISERROR(SEARCH("Update not Provided",G72)))</formula>
    </cfRule>
    <cfRule type="containsText" dxfId="1796" priority="1774" operator="containsText" text="Not yet due">
      <formula>NOT(ISERROR(SEARCH("Not yet due",G72)))</formula>
    </cfRule>
    <cfRule type="containsText" dxfId="1795" priority="1775" operator="containsText" text="Completed Behind Schedule">
      <formula>NOT(ISERROR(SEARCH("Completed Behind Schedule",G72)))</formula>
    </cfRule>
    <cfRule type="containsText" dxfId="1794" priority="1776" operator="containsText" text="Off Target">
      <formula>NOT(ISERROR(SEARCH("Off Target",G72)))</formula>
    </cfRule>
    <cfRule type="containsText" dxfId="1793" priority="1777" operator="containsText" text="On Track to be Achieved">
      <formula>NOT(ISERROR(SEARCH("On Track to be Achieved",G72)))</formula>
    </cfRule>
    <cfRule type="containsText" dxfId="1792" priority="1778" operator="containsText" text="Fully Achieved">
      <formula>NOT(ISERROR(SEARCH("Fully Achieved",G72)))</formula>
    </cfRule>
    <cfRule type="containsText" dxfId="1791" priority="1779" operator="containsText" text="Not yet due">
      <formula>NOT(ISERROR(SEARCH("Not yet due",G72)))</formula>
    </cfRule>
    <cfRule type="containsText" dxfId="1790" priority="1780" operator="containsText" text="Not Yet Due">
      <formula>NOT(ISERROR(SEARCH("Not Yet Due",G72)))</formula>
    </cfRule>
    <cfRule type="containsText" dxfId="1789" priority="1781" operator="containsText" text="Deferred">
      <formula>NOT(ISERROR(SEARCH("Deferred",G72)))</formula>
    </cfRule>
    <cfRule type="containsText" dxfId="1788" priority="1782" operator="containsText" text="Deleted">
      <formula>NOT(ISERROR(SEARCH("Deleted",G72)))</formula>
    </cfRule>
    <cfRule type="containsText" dxfId="1787" priority="1783" operator="containsText" text="In Danger of Falling Behind Target">
      <formula>NOT(ISERROR(SEARCH("In Danger of Falling Behind Target",G72)))</formula>
    </cfRule>
    <cfRule type="containsText" dxfId="1786" priority="1784" operator="containsText" text="Not yet due">
      <formula>NOT(ISERROR(SEARCH("Not yet due",G72)))</formula>
    </cfRule>
    <cfRule type="containsText" dxfId="1785" priority="1785" operator="containsText" text="Completed Behind Schedule">
      <formula>NOT(ISERROR(SEARCH("Completed Behind Schedule",G72)))</formula>
    </cfRule>
    <cfRule type="containsText" dxfId="1784" priority="1786" operator="containsText" text="Off Target">
      <formula>NOT(ISERROR(SEARCH("Off Target",G72)))</formula>
    </cfRule>
    <cfRule type="containsText" dxfId="1783" priority="1787" operator="containsText" text="In Danger of Falling Behind Target">
      <formula>NOT(ISERROR(SEARCH("In Danger of Falling Behind Target",G72)))</formula>
    </cfRule>
    <cfRule type="containsText" dxfId="1782" priority="1788" operator="containsText" text="On Track to be Achieved">
      <formula>NOT(ISERROR(SEARCH("On Track to be Achieved",G72)))</formula>
    </cfRule>
    <cfRule type="containsText" dxfId="1781" priority="1789" operator="containsText" text="Fully Achieved">
      <formula>NOT(ISERROR(SEARCH("Fully Achieved",G72)))</formula>
    </cfRule>
    <cfRule type="containsText" dxfId="1780" priority="1790" operator="containsText" text="Update not Provided">
      <formula>NOT(ISERROR(SEARCH("Update not Provided",G72)))</formula>
    </cfRule>
    <cfRule type="containsText" dxfId="1779" priority="1791" operator="containsText" text="Not yet due">
      <formula>NOT(ISERROR(SEARCH("Not yet due",G72)))</formula>
    </cfRule>
    <cfRule type="containsText" dxfId="1778" priority="1792" operator="containsText" text="Completed Behind Schedule">
      <formula>NOT(ISERROR(SEARCH("Completed Behind Schedule",G72)))</formula>
    </cfRule>
    <cfRule type="containsText" dxfId="1777" priority="1793" operator="containsText" text="Off Target">
      <formula>NOT(ISERROR(SEARCH("Off Target",G72)))</formula>
    </cfRule>
    <cfRule type="containsText" dxfId="1776" priority="1794" operator="containsText" text="In Danger of Falling Behind Target">
      <formula>NOT(ISERROR(SEARCH("In Danger of Falling Behind Target",G72)))</formula>
    </cfRule>
    <cfRule type="containsText" dxfId="1775" priority="1795" operator="containsText" text="On Track to be Achieved">
      <formula>NOT(ISERROR(SEARCH("On Track to be Achieved",G72)))</formula>
    </cfRule>
    <cfRule type="containsText" dxfId="1774" priority="1796" operator="containsText" text="Fully Achieved">
      <formula>NOT(ISERROR(SEARCH("Fully Achieved",G72)))</formula>
    </cfRule>
    <cfRule type="containsText" dxfId="1773" priority="1797" operator="containsText" text="Fully Achieved">
      <formula>NOT(ISERROR(SEARCH("Fully Achieved",G72)))</formula>
    </cfRule>
    <cfRule type="containsText" dxfId="1772" priority="1798" operator="containsText" text="Fully Achieved">
      <formula>NOT(ISERROR(SEARCH("Fully Achieved",G72)))</formula>
    </cfRule>
    <cfRule type="containsText" dxfId="1771" priority="1799" operator="containsText" text="Deferred">
      <formula>NOT(ISERROR(SEARCH("Deferred",G72)))</formula>
    </cfRule>
    <cfRule type="containsText" dxfId="1770" priority="1800" operator="containsText" text="Deleted">
      <formula>NOT(ISERROR(SEARCH("Deleted",G72)))</formula>
    </cfRule>
    <cfRule type="containsText" dxfId="1769" priority="1801" operator="containsText" text="In Danger of Falling Behind Target">
      <formula>NOT(ISERROR(SEARCH("In Danger of Falling Behind Target",G72)))</formula>
    </cfRule>
    <cfRule type="containsText" dxfId="1768" priority="1802" operator="containsText" text="Not yet due">
      <formula>NOT(ISERROR(SEARCH("Not yet due",G72)))</formula>
    </cfRule>
    <cfRule type="containsText" dxfId="1767" priority="1803" operator="containsText" text="Update not Provided">
      <formula>NOT(ISERROR(SEARCH("Update not Provided",G72)))</formula>
    </cfRule>
  </conditionalFormatting>
  <conditionalFormatting sqref="G72:G73">
    <cfRule type="containsText" dxfId="1766" priority="1732" operator="containsText" text="On track to be achieved">
      <formula>NOT(ISERROR(SEARCH("On track to be achieved",G72)))</formula>
    </cfRule>
    <cfRule type="containsText" dxfId="1765" priority="1733" operator="containsText" text="Deferred">
      <formula>NOT(ISERROR(SEARCH("Deferred",G72)))</formula>
    </cfRule>
    <cfRule type="containsText" dxfId="1764" priority="1734" operator="containsText" text="Deleted">
      <formula>NOT(ISERROR(SEARCH("Deleted",G72)))</formula>
    </cfRule>
    <cfRule type="containsText" dxfId="1763" priority="1735" operator="containsText" text="In Danger of Falling Behind Target">
      <formula>NOT(ISERROR(SEARCH("In Danger of Falling Behind Target",G72)))</formula>
    </cfRule>
    <cfRule type="containsText" dxfId="1762" priority="1736" operator="containsText" text="Not yet due">
      <formula>NOT(ISERROR(SEARCH("Not yet due",G72)))</formula>
    </cfRule>
    <cfRule type="containsText" dxfId="1761" priority="1737" operator="containsText" text="Update not Provided">
      <formula>NOT(ISERROR(SEARCH("Update not Provided",G72)))</formula>
    </cfRule>
    <cfRule type="containsText" dxfId="1760" priority="1738" operator="containsText" text="Not yet due">
      <formula>NOT(ISERROR(SEARCH("Not yet due",G72)))</formula>
    </cfRule>
    <cfRule type="containsText" dxfId="1759" priority="1739" operator="containsText" text="Completed Behind Schedule">
      <formula>NOT(ISERROR(SEARCH("Completed Behind Schedule",G72)))</formula>
    </cfRule>
    <cfRule type="containsText" dxfId="1758" priority="1740" operator="containsText" text="Off Target">
      <formula>NOT(ISERROR(SEARCH("Off Target",G72)))</formula>
    </cfRule>
    <cfRule type="containsText" dxfId="1757" priority="1741" operator="containsText" text="On Track to be Achieved">
      <formula>NOT(ISERROR(SEARCH("On Track to be Achieved",G72)))</formula>
    </cfRule>
    <cfRule type="containsText" dxfId="1756" priority="1742" operator="containsText" text="Fully Achieved">
      <formula>NOT(ISERROR(SEARCH("Fully Achieved",G72)))</formula>
    </cfRule>
    <cfRule type="containsText" dxfId="1755" priority="1743" operator="containsText" text="Not yet due">
      <formula>NOT(ISERROR(SEARCH("Not yet due",G72)))</formula>
    </cfRule>
    <cfRule type="containsText" dxfId="1754" priority="1744" operator="containsText" text="Not Yet Due">
      <formula>NOT(ISERROR(SEARCH("Not Yet Due",G72)))</formula>
    </cfRule>
    <cfRule type="containsText" dxfId="1753" priority="1745" operator="containsText" text="Deferred">
      <formula>NOT(ISERROR(SEARCH("Deferred",G72)))</formula>
    </cfRule>
    <cfRule type="containsText" dxfId="1752" priority="1746" operator="containsText" text="Deleted">
      <formula>NOT(ISERROR(SEARCH("Deleted",G72)))</formula>
    </cfRule>
    <cfRule type="containsText" dxfId="1751" priority="1747" operator="containsText" text="In Danger of Falling Behind Target">
      <formula>NOT(ISERROR(SEARCH("In Danger of Falling Behind Target",G72)))</formula>
    </cfRule>
    <cfRule type="containsText" dxfId="1750" priority="1748" operator="containsText" text="Not yet due">
      <formula>NOT(ISERROR(SEARCH("Not yet due",G72)))</formula>
    </cfRule>
    <cfRule type="containsText" dxfId="1749" priority="1749" operator="containsText" text="Completed Behind Schedule">
      <formula>NOT(ISERROR(SEARCH("Completed Behind Schedule",G72)))</formula>
    </cfRule>
    <cfRule type="containsText" dxfId="1748" priority="1750" operator="containsText" text="Off Target">
      <formula>NOT(ISERROR(SEARCH("Off Target",G72)))</formula>
    </cfRule>
    <cfRule type="containsText" dxfId="1747" priority="1751" operator="containsText" text="In Danger of Falling Behind Target">
      <formula>NOT(ISERROR(SEARCH("In Danger of Falling Behind Target",G72)))</formula>
    </cfRule>
    <cfRule type="containsText" dxfId="1746" priority="1752" operator="containsText" text="On Track to be Achieved">
      <formula>NOT(ISERROR(SEARCH("On Track to be Achieved",G72)))</formula>
    </cfRule>
    <cfRule type="containsText" dxfId="1745" priority="1753" operator="containsText" text="Fully Achieved">
      <formula>NOT(ISERROR(SEARCH("Fully Achieved",G72)))</formula>
    </cfRule>
    <cfRule type="containsText" dxfId="1744" priority="1754" operator="containsText" text="Update not Provided">
      <formula>NOT(ISERROR(SEARCH("Update not Provided",G72)))</formula>
    </cfRule>
    <cfRule type="containsText" dxfId="1743" priority="1755" operator="containsText" text="Not yet due">
      <formula>NOT(ISERROR(SEARCH("Not yet due",G72)))</formula>
    </cfRule>
    <cfRule type="containsText" dxfId="1742" priority="1756" operator="containsText" text="Completed Behind Schedule">
      <formula>NOT(ISERROR(SEARCH("Completed Behind Schedule",G72)))</formula>
    </cfRule>
    <cfRule type="containsText" dxfId="1741" priority="1757" operator="containsText" text="Off Target">
      <formula>NOT(ISERROR(SEARCH("Off Target",G72)))</formula>
    </cfRule>
    <cfRule type="containsText" dxfId="1740" priority="1758" operator="containsText" text="In Danger of Falling Behind Target">
      <formula>NOT(ISERROR(SEARCH("In Danger of Falling Behind Target",G72)))</formula>
    </cfRule>
    <cfRule type="containsText" dxfId="1739" priority="1759" operator="containsText" text="On Track to be Achieved">
      <formula>NOT(ISERROR(SEARCH("On Track to be Achieved",G72)))</formula>
    </cfRule>
    <cfRule type="containsText" dxfId="1738" priority="1760" operator="containsText" text="Fully Achieved">
      <formula>NOT(ISERROR(SEARCH("Fully Achieved",G72)))</formula>
    </cfRule>
    <cfRule type="containsText" dxfId="1737" priority="1761" operator="containsText" text="Fully Achieved">
      <formula>NOT(ISERROR(SEARCH("Fully Achieved",G72)))</formula>
    </cfRule>
    <cfRule type="containsText" dxfId="1736" priority="1762" operator="containsText" text="Fully Achieved">
      <formula>NOT(ISERROR(SEARCH("Fully Achieved",G72)))</formula>
    </cfRule>
    <cfRule type="containsText" dxfId="1735" priority="1763" operator="containsText" text="Deferred">
      <formula>NOT(ISERROR(SEARCH("Deferred",G72)))</formula>
    </cfRule>
    <cfRule type="containsText" dxfId="1734" priority="1764" operator="containsText" text="Deleted">
      <formula>NOT(ISERROR(SEARCH("Deleted",G72)))</formula>
    </cfRule>
    <cfRule type="containsText" dxfId="1733" priority="1765" operator="containsText" text="In Danger of Falling Behind Target">
      <formula>NOT(ISERROR(SEARCH("In Danger of Falling Behind Target",G72)))</formula>
    </cfRule>
    <cfRule type="containsText" dxfId="1732" priority="1766" operator="containsText" text="Not yet due">
      <formula>NOT(ISERROR(SEARCH("Not yet due",G72)))</formula>
    </cfRule>
    <cfRule type="containsText" dxfId="1731" priority="1767" operator="containsText" text="Update not Provided">
      <formula>NOT(ISERROR(SEARCH("Update not Provided",G72)))</formula>
    </cfRule>
  </conditionalFormatting>
  <conditionalFormatting sqref="G74:G75">
    <cfRule type="containsText" dxfId="1730" priority="1696" operator="containsText" text="On track to be achieved">
      <formula>NOT(ISERROR(SEARCH("On track to be achieved",G74)))</formula>
    </cfRule>
    <cfRule type="containsText" dxfId="1729" priority="1697" operator="containsText" text="Deferred">
      <formula>NOT(ISERROR(SEARCH("Deferred",G74)))</formula>
    </cfRule>
    <cfRule type="containsText" dxfId="1728" priority="1698" operator="containsText" text="Deleted">
      <formula>NOT(ISERROR(SEARCH("Deleted",G74)))</formula>
    </cfRule>
    <cfRule type="containsText" dxfId="1727" priority="1699" operator="containsText" text="In Danger of Falling Behind Target">
      <formula>NOT(ISERROR(SEARCH("In Danger of Falling Behind Target",G74)))</formula>
    </cfRule>
    <cfRule type="containsText" dxfId="1726" priority="1700" operator="containsText" text="Not yet due">
      <formula>NOT(ISERROR(SEARCH("Not yet due",G74)))</formula>
    </cfRule>
    <cfRule type="containsText" dxfId="1725" priority="1701" operator="containsText" text="Update not Provided">
      <formula>NOT(ISERROR(SEARCH("Update not Provided",G74)))</formula>
    </cfRule>
    <cfRule type="containsText" dxfId="1724" priority="1702" operator="containsText" text="Not yet due">
      <formula>NOT(ISERROR(SEARCH("Not yet due",G74)))</formula>
    </cfRule>
    <cfRule type="containsText" dxfId="1723" priority="1703" operator="containsText" text="Completed Behind Schedule">
      <formula>NOT(ISERROR(SEARCH("Completed Behind Schedule",G74)))</formula>
    </cfRule>
    <cfRule type="containsText" dxfId="1722" priority="1704" operator="containsText" text="Off Target">
      <formula>NOT(ISERROR(SEARCH("Off Target",G74)))</formula>
    </cfRule>
    <cfRule type="containsText" dxfId="1721" priority="1705" operator="containsText" text="On Track to be Achieved">
      <formula>NOT(ISERROR(SEARCH("On Track to be Achieved",G74)))</formula>
    </cfRule>
    <cfRule type="containsText" dxfId="1720" priority="1706" operator="containsText" text="Fully Achieved">
      <formula>NOT(ISERROR(SEARCH("Fully Achieved",G74)))</formula>
    </cfRule>
    <cfRule type="containsText" dxfId="1719" priority="1707" operator="containsText" text="Not yet due">
      <formula>NOT(ISERROR(SEARCH("Not yet due",G74)))</formula>
    </cfRule>
    <cfRule type="containsText" dxfId="1718" priority="1708" operator="containsText" text="Not Yet Due">
      <formula>NOT(ISERROR(SEARCH("Not Yet Due",G74)))</formula>
    </cfRule>
    <cfRule type="containsText" dxfId="1717" priority="1709" operator="containsText" text="Deferred">
      <formula>NOT(ISERROR(SEARCH("Deferred",G74)))</formula>
    </cfRule>
    <cfRule type="containsText" dxfId="1716" priority="1710" operator="containsText" text="Deleted">
      <formula>NOT(ISERROR(SEARCH("Deleted",G74)))</formula>
    </cfRule>
    <cfRule type="containsText" dxfId="1715" priority="1711" operator="containsText" text="In Danger of Falling Behind Target">
      <formula>NOT(ISERROR(SEARCH("In Danger of Falling Behind Target",G74)))</formula>
    </cfRule>
    <cfRule type="containsText" dxfId="1714" priority="1712" operator="containsText" text="Not yet due">
      <formula>NOT(ISERROR(SEARCH("Not yet due",G74)))</formula>
    </cfRule>
    <cfRule type="containsText" dxfId="1713" priority="1713" operator="containsText" text="Completed Behind Schedule">
      <formula>NOT(ISERROR(SEARCH("Completed Behind Schedule",G74)))</formula>
    </cfRule>
    <cfRule type="containsText" dxfId="1712" priority="1714" operator="containsText" text="Off Target">
      <formula>NOT(ISERROR(SEARCH("Off Target",G74)))</formula>
    </cfRule>
    <cfRule type="containsText" dxfId="1711" priority="1715" operator="containsText" text="In Danger of Falling Behind Target">
      <formula>NOT(ISERROR(SEARCH("In Danger of Falling Behind Target",G74)))</formula>
    </cfRule>
    <cfRule type="containsText" dxfId="1710" priority="1716" operator="containsText" text="On Track to be Achieved">
      <formula>NOT(ISERROR(SEARCH("On Track to be Achieved",G74)))</formula>
    </cfRule>
    <cfRule type="containsText" dxfId="1709" priority="1717" operator="containsText" text="Fully Achieved">
      <formula>NOT(ISERROR(SEARCH("Fully Achieved",G74)))</formula>
    </cfRule>
    <cfRule type="containsText" dxfId="1708" priority="1718" operator="containsText" text="Update not Provided">
      <formula>NOT(ISERROR(SEARCH("Update not Provided",G74)))</formula>
    </cfRule>
    <cfRule type="containsText" dxfId="1707" priority="1719" operator="containsText" text="Not yet due">
      <formula>NOT(ISERROR(SEARCH("Not yet due",G74)))</formula>
    </cfRule>
    <cfRule type="containsText" dxfId="1706" priority="1720" operator="containsText" text="Completed Behind Schedule">
      <formula>NOT(ISERROR(SEARCH("Completed Behind Schedule",G74)))</formula>
    </cfRule>
    <cfRule type="containsText" dxfId="1705" priority="1721" operator="containsText" text="Off Target">
      <formula>NOT(ISERROR(SEARCH("Off Target",G74)))</formula>
    </cfRule>
    <cfRule type="containsText" dxfId="1704" priority="1722" operator="containsText" text="In Danger of Falling Behind Target">
      <formula>NOT(ISERROR(SEARCH("In Danger of Falling Behind Target",G74)))</formula>
    </cfRule>
    <cfRule type="containsText" dxfId="1703" priority="1723" operator="containsText" text="On Track to be Achieved">
      <formula>NOT(ISERROR(SEARCH("On Track to be Achieved",G74)))</formula>
    </cfRule>
    <cfRule type="containsText" dxfId="1702" priority="1724" operator="containsText" text="Fully Achieved">
      <formula>NOT(ISERROR(SEARCH("Fully Achieved",G74)))</formula>
    </cfRule>
    <cfRule type="containsText" dxfId="1701" priority="1725" operator="containsText" text="Fully Achieved">
      <formula>NOT(ISERROR(SEARCH("Fully Achieved",G74)))</formula>
    </cfRule>
    <cfRule type="containsText" dxfId="1700" priority="1726" operator="containsText" text="Fully Achieved">
      <formula>NOT(ISERROR(SEARCH("Fully Achieved",G74)))</formula>
    </cfRule>
    <cfRule type="containsText" dxfId="1699" priority="1727" operator="containsText" text="Deferred">
      <formula>NOT(ISERROR(SEARCH("Deferred",G74)))</formula>
    </cfRule>
    <cfRule type="containsText" dxfId="1698" priority="1728" operator="containsText" text="Deleted">
      <formula>NOT(ISERROR(SEARCH("Deleted",G74)))</formula>
    </cfRule>
    <cfRule type="containsText" dxfId="1697" priority="1729" operator="containsText" text="In Danger of Falling Behind Target">
      <formula>NOT(ISERROR(SEARCH("In Danger of Falling Behind Target",G74)))</formula>
    </cfRule>
    <cfRule type="containsText" dxfId="1696" priority="1730" operator="containsText" text="Not yet due">
      <formula>NOT(ISERROR(SEARCH("Not yet due",G74)))</formula>
    </cfRule>
    <cfRule type="containsText" dxfId="1695" priority="1731" operator="containsText" text="Update not Provided">
      <formula>NOT(ISERROR(SEARCH("Update not Provided",G74)))</formula>
    </cfRule>
  </conditionalFormatting>
  <conditionalFormatting sqref="G76">
    <cfRule type="containsText" dxfId="1694" priority="1660" operator="containsText" text="On track to be achieved">
      <formula>NOT(ISERROR(SEARCH("On track to be achieved",G76)))</formula>
    </cfRule>
    <cfRule type="containsText" dxfId="1693" priority="1661" operator="containsText" text="Deferred">
      <formula>NOT(ISERROR(SEARCH("Deferred",G76)))</formula>
    </cfRule>
    <cfRule type="containsText" dxfId="1692" priority="1662" operator="containsText" text="Deleted">
      <formula>NOT(ISERROR(SEARCH("Deleted",G76)))</formula>
    </cfRule>
    <cfRule type="containsText" dxfId="1691" priority="1663" operator="containsText" text="In Danger of Falling Behind Target">
      <formula>NOT(ISERROR(SEARCH("In Danger of Falling Behind Target",G76)))</formula>
    </cfRule>
    <cfRule type="containsText" dxfId="1690" priority="1664" operator="containsText" text="Not yet due">
      <formula>NOT(ISERROR(SEARCH("Not yet due",G76)))</formula>
    </cfRule>
    <cfRule type="containsText" dxfId="1689" priority="1665" operator="containsText" text="Update not Provided">
      <formula>NOT(ISERROR(SEARCH("Update not Provided",G76)))</formula>
    </cfRule>
    <cfRule type="containsText" dxfId="1688" priority="1666" operator="containsText" text="Not yet due">
      <formula>NOT(ISERROR(SEARCH("Not yet due",G76)))</formula>
    </cfRule>
    <cfRule type="containsText" dxfId="1687" priority="1667" operator="containsText" text="Completed Behind Schedule">
      <formula>NOT(ISERROR(SEARCH("Completed Behind Schedule",G76)))</formula>
    </cfRule>
    <cfRule type="containsText" dxfId="1686" priority="1668" operator="containsText" text="Off Target">
      <formula>NOT(ISERROR(SEARCH("Off Target",G76)))</formula>
    </cfRule>
    <cfRule type="containsText" dxfId="1685" priority="1669" operator="containsText" text="On Track to be Achieved">
      <formula>NOT(ISERROR(SEARCH("On Track to be Achieved",G76)))</formula>
    </cfRule>
    <cfRule type="containsText" dxfId="1684" priority="1670" operator="containsText" text="Fully Achieved">
      <formula>NOT(ISERROR(SEARCH("Fully Achieved",G76)))</formula>
    </cfRule>
    <cfRule type="containsText" dxfId="1683" priority="1671" operator="containsText" text="Not yet due">
      <formula>NOT(ISERROR(SEARCH("Not yet due",G76)))</formula>
    </cfRule>
    <cfRule type="containsText" dxfId="1682" priority="1672" operator="containsText" text="Not Yet Due">
      <formula>NOT(ISERROR(SEARCH("Not Yet Due",G76)))</formula>
    </cfRule>
    <cfRule type="containsText" dxfId="1681" priority="1673" operator="containsText" text="Deferred">
      <formula>NOT(ISERROR(SEARCH("Deferred",G76)))</formula>
    </cfRule>
    <cfRule type="containsText" dxfId="1680" priority="1674" operator="containsText" text="Deleted">
      <formula>NOT(ISERROR(SEARCH("Deleted",G76)))</formula>
    </cfRule>
    <cfRule type="containsText" dxfId="1679" priority="1675" operator="containsText" text="In Danger of Falling Behind Target">
      <formula>NOT(ISERROR(SEARCH("In Danger of Falling Behind Target",G76)))</formula>
    </cfRule>
    <cfRule type="containsText" dxfId="1678" priority="1676" operator="containsText" text="Not yet due">
      <formula>NOT(ISERROR(SEARCH("Not yet due",G76)))</formula>
    </cfRule>
    <cfRule type="containsText" dxfId="1677" priority="1677" operator="containsText" text="Completed Behind Schedule">
      <formula>NOT(ISERROR(SEARCH("Completed Behind Schedule",G76)))</formula>
    </cfRule>
    <cfRule type="containsText" dxfId="1676" priority="1678" operator="containsText" text="Off Target">
      <formula>NOT(ISERROR(SEARCH("Off Target",G76)))</formula>
    </cfRule>
    <cfRule type="containsText" dxfId="1675" priority="1679" operator="containsText" text="In Danger of Falling Behind Target">
      <formula>NOT(ISERROR(SEARCH("In Danger of Falling Behind Target",G76)))</formula>
    </cfRule>
    <cfRule type="containsText" dxfId="1674" priority="1680" operator="containsText" text="On Track to be Achieved">
      <formula>NOT(ISERROR(SEARCH("On Track to be Achieved",G76)))</formula>
    </cfRule>
    <cfRule type="containsText" dxfId="1673" priority="1681" operator="containsText" text="Fully Achieved">
      <formula>NOT(ISERROR(SEARCH("Fully Achieved",G76)))</formula>
    </cfRule>
    <cfRule type="containsText" dxfId="1672" priority="1682" operator="containsText" text="Update not Provided">
      <formula>NOT(ISERROR(SEARCH("Update not Provided",G76)))</formula>
    </cfRule>
    <cfRule type="containsText" dxfId="1671" priority="1683" operator="containsText" text="Not yet due">
      <formula>NOT(ISERROR(SEARCH("Not yet due",G76)))</formula>
    </cfRule>
    <cfRule type="containsText" dxfId="1670" priority="1684" operator="containsText" text="Completed Behind Schedule">
      <formula>NOT(ISERROR(SEARCH("Completed Behind Schedule",G76)))</formula>
    </cfRule>
    <cfRule type="containsText" dxfId="1669" priority="1685" operator="containsText" text="Off Target">
      <formula>NOT(ISERROR(SEARCH("Off Target",G76)))</formula>
    </cfRule>
    <cfRule type="containsText" dxfId="1668" priority="1686" operator="containsText" text="In Danger of Falling Behind Target">
      <formula>NOT(ISERROR(SEARCH("In Danger of Falling Behind Target",G76)))</formula>
    </cfRule>
    <cfRule type="containsText" dxfId="1667" priority="1687" operator="containsText" text="On Track to be Achieved">
      <formula>NOT(ISERROR(SEARCH("On Track to be Achieved",G76)))</formula>
    </cfRule>
    <cfRule type="containsText" dxfId="1666" priority="1688" operator="containsText" text="Fully Achieved">
      <formula>NOT(ISERROR(SEARCH("Fully Achieved",G76)))</formula>
    </cfRule>
    <cfRule type="containsText" dxfId="1665" priority="1689" operator="containsText" text="Fully Achieved">
      <formula>NOT(ISERROR(SEARCH("Fully Achieved",G76)))</formula>
    </cfRule>
    <cfRule type="containsText" dxfId="1664" priority="1690" operator="containsText" text="Fully Achieved">
      <formula>NOT(ISERROR(SEARCH("Fully Achieved",G76)))</formula>
    </cfRule>
    <cfRule type="containsText" dxfId="1663" priority="1691" operator="containsText" text="Deferred">
      <formula>NOT(ISERROR(SEARCH("Deferred",G76)))</formula>
    </cfRule>
    <cfRule type="containsText" dxfId="1662" priority="1692" operator="containsText" text="Deleted">
      <formula>NOT(ISERROR(SEARCH("Deleted",G76)))</formula>
    </cfRule>
    <cfRule type="containsText" dxfId="1661" priority="1693" operator="containsText" text="In Danger of Falling Behind Target">
      <formula>NOT(ISERROR(SEARCH("In Danger of Falling Behind Target",G76)))</formula>
    </cfRule>
    <cfRule type="containsText" dxfId="1660" priority="1694" operator="containsText" text="Not yet due">
      <formula>NOT(ISERROR(SEARCH("Not yet due",G76)))</formula>
    </cfRule>
    <cfRule type="containsText" dxfId="1659" priority="1695" operator="containsText" text="Update not Provided">
      <formula>NOT(ISERROR(SEARCH("Update not Provided",G76)))</formula>
    </cfRule>
  </conditionalFormatting>
  <conditionalFormatting sqref="G76">
    <cfRule type="containsText" dxfId="1658" priority="1624" operator="containsText" text="On track to be achieved">
      <formula>NOT(ISERROR(SEARCH("On track to be achieved",G76)))</formula>
    </cfRule>
    <cfRule type="containsText" dxfId="1657" priority="1625" operator="containsText" text="Deferred">
      <formula>NOT(ISERROR(SEARCH("Deferred",G76)))</formula>
    </cfRule>
    <cfRule type="containsText" dxfId="1656" priority="1626" operator="containsText" text="Deleted">
      <formula>NOT(ISERROR(SEARCH("Deleted",G76)))</formula>
    </cfRule>
    <cfRule type="containsText" dxfId="1655" priority="1627" operator="containsText" text="In Danger of Falling Behind Target">
      <formula>NOT(ISERROR(SEARCH("In Danger of Falling Behind Target",G76)))</formula>
    </cfRule>
    <cfRule type="containsText" dxfId="1654" priority="1628" operator="containsText" text="Not yet due">
      <formula>NOT(ISERROR(SEARCH("Not yet due",G76)))</formula>
    </cfRule>
    <cfRule type="containsText" dxfId="1653" priority="1629" operator="containsText" text="Update not Provided">
      <formula>NOT(ISERROR(SEARCH("Update not Provided",G76)))</formula>
    </cfRule>
    <cfRule type="containsText" dxfId="1652" priority="1630" operator="containsText" text="Not yet due">
      <formula>NOT(ISERROR(SEARCH("Not yet due",G76)))</formula>
    </cfRule>
    <cfRule type="containsText" dxfId="1651" priority="1631" operator="containsText" text="Completed Behind Schedule">
      <formula>NOT(ISERROR(SEARCH("Completed Behind Schedule",G76)))</formula>
    </cfRule>
    <cfRule type="containsText" dxfId="1650" priority="1632" operator="containsText" text="Off Target">
      <formula>NOT(ISERROR(SEARCH("Off Target",G76)))</formula>
    </cfRule>
    <cfRule type="containsText" dxfId="1649" priority="1633" operator="containsText" text="On Track to be Achieved">
      <formula>NOT(ISERROR(SEARCH("On Track to be Achieved",G76)))</formula>
    </cfRule>
    <cfRule type="containsText" dxfId="1648" priority="1634" operator="containsText" text="Fully Achieved">
      <formula>NOT(ISERROR(SEARCH("Fully Achieved",G76)))</formula>
    </cfRule>
    <cfRule type="containsText" dxfId="1647" priority="1635" operator="containsText" text="Not yet due">
      <formula>NOT(ISERROR(SEARCH("Not yet due",G76)))</formula>
    </cfRule>
    <cfRule type="containsText" dxfId="1646" priority="1636" operator="containsText" text="Not Yet Due">
      <formula>NOT(ISERROR(SEARCH("Not Yet Due",G76)))</formula>
    </cfRule>
    <cfRule type="containsText" dxfId="1645" priority="1637" operator="containsText" text="Deferred">
      <formula>NOT(ISERROR(SEARCH("Deferred",G76)))</formula>
    </cfRule>
    <cfRule type="containsText" dxfId="1644" priority="1638" operator="containsText" text="Deleted">
      <formula>NOT(ISERROR(SEARCH("Deleted",G76)))</formula>
    </cfRule>
    <cfRule type="containsText" dxfId="1643" priority="1639" operator="containsText" text="In Danger of Falling Behind Target">
      <formula>NOT(ISERROR(SEARCH("In Danger of Falling Behind Target",G76)))</formula>
    </cfRule>
    <cfRule type="containsText" dxfId="1642" priority="1640" operator="containsText" text="Not yet due">
      <formula>NOT(ISERROR(SEARCH("Not yet due",G76)))</formula>
    </cfRule>
    <cfRule type="containsText" dxfId="1641" priority="1641" operator="containsText" text="Completed Behind Schedule">
      <formula>NOT(ISERROR(SEARCH("Completed Behind Schedule",G76)))</formula>
    </cfRule>
    <cfRule type="containsText" dxfId="1640" priority="1642" operator="containsText" text="Off Target">
      <formula>NOT(ISERROR(SEARCH("Off Target",G76)))</formula>
    </cfRule>
    <cfRule type="containsText" dxfId="1639" priority="1643" operator="containsText" text="In Danger of Falling Behind Target">
      <formula>NOT(ISERROR(SEARCH("In Danger of Falling Behind Target",G76)))</formula>
    </cfRule>
    <cfRule type="containsText" dxfId="1638" priority="1644" operator="containsText" text="On Track to be Achieved">
      <formula>NOT(ISERROR(SEARCH("On Track to be Achieved",G76)))</formula>
    </cfRule>
    <cfRule type="containsText" dxfId="1637" priority="1645" operator="containsText" text="Fully Achieved">
      <formula>NOT(ISERROR(SEARCH("Fully Achieved",G76)))</formula>
    </cfRule>
    <cfRule type="containsText" dxfId="1636" priority="1646" operator="containsText" text="Update not Provided">
      <formula>NOT(ISERROR(SEARCH("Update not Provided",G76)))</formula>
    </cfRule>
    <cfRule type="containsText" dxfId="1635" priority="1647" operator="containsText" text="Not yet due">
      <formula>NOT(ISERROR(SEARCH("Not yet due",G76)))</formula>
    </cfRule>
    <cfRule type="containsText" dxfId="1634" priority="1648" operator="containsText" text="Completed Behind Schedule">
      <formula>NOT(ISERROR(SEARCH("Completed Behind Schedule",G76)))</formula>
    </cfRule>
    <cfRule type="containsText" dxfId="1633" priority="1649" operator="containsText" text="Off Target">
      <formula>NOT(ISERROR(SEARCH("Off Target",G76)))</formula>
    </cfRule>
    <cfRule type="containsText" dxfId="1632" priority="1650" operator="containsText" text="In Danger of Falling Behind Target">
      <formula>NOT(ISERROR(SEARCH("In Danger of Falling Behind Target",G76)))</formula>
    </cfRule>
    <cfRule type="containsText" dxfId="1631" priority="1651" operator="containsText" text="On Track to be Achieved">
      <formula>NOT(ISERROR(SEARCH("On Track to be Achieved",G76)))</formula>
    </cfRule>
    <cfRule type="containsText" dxfId="1630" priority="1652" operator="containsText" text="Fully Achieved">
      <formula>NOT(ISERROR(SEARCH("Fully Achieved",G76)))</formula>
    </cfRule>
    <cfRule type="containsText" dxfId="1629" priority="1653" operator="containsText" text="Fully Achieved">
      <formula>NOT(ISERROR(SEARCH("Fully Achieved",G76)))</formula>
    </cfRule>
    <cfRule type="containsText" dxfId="1628" priority="1654" operator="containsText" text="Fully Achieved">
      <formula>NOT(ISERROR(SEARCH("Fully Achieved",G76)))</formula>
    </cfRule>
    <cfRule type="containsText" dxfId="1627" priority="1655" operator="containsText" text="Deferred">
      <formula>NOT(ISERROR(SEARCH("Deferred",G76)))</formula>
    </cfRule>
    <cfRule type="containsText" dxfId="1626" priority="1656" operator="containsText" text="Deleted">
      <formula>NOT(ISERROR(SEARCH("Deleted",G76)))</formula>
    </cfRule>
    <cfRule type="containsText" dxfId="1625" priority="1657" operator="containsText" text="In Danger of Falling Behind Target">
      <formula>NOT(ISERROR(SEARCH("In Danger of Falling Behind Target",G76)))</formula>
    </cfRule>
    <cfRule type="containsText" dxfId="1624" priority="1658" operator="containsText" text="Not yet due">
      <formula>NOT(ISERROR(SEARCH("Not yet due",G76)))</formula>
    </cfRule>
    <cfRule type="containsText" dxfId="1623" priority="1659" operator="containsText" text="Update not Provided">
      <formula>NOT(ISERROR(SEARCH("Update not Provided",G76)))</formula>
    </cfRule>
  </conditionalFormatting>
  <conditionalFormatting sqref="G78:G80">
    <cfRule type="containsText" dxfId="1622" priority="1588" operator="containsText" text="On track to be achieved">
      <formula>NOT(ISERROR(SEARCH("On track to be achieved",G78)))</formula>
    </cfRule>
    <cfRule type="containsText" dxfId="1621" priority="1589" operator="containsText" text="Deferred">
      <formula>NOT(ISERROR(SEARCH("Deferred",G78)))</formula>
    </cfRule>
    <cfRule type="containsText" dxfId="1620" priority="1590" operator="containsText" text="Deleted">
      <formula>NOT(ISERROR(SEARCH("Deleted",G78)))</formula>
    </cfRule>
    <cfRule type="containsText" dxfId="1619" priority="1591" operator="containsText" text="In Danger of Falling Behind Target">
      <formula>NOT(ISERROR(SEARCH("In Danger of Falling Behind Target",G78)))</formula>
    </cfRule>
    <cfRule type="containsText" dxfId="1618" priority="1592" operator="containsText" text="Not yet due">
      <formula>NOT(ISERROR(SEARCH("Not yet due",G78)))</formula>
    </cfRule>
    <cfRule type="containsText" dxfId="1617" priority="1593" operator="containsText" text="Update not Provided">
      <formula>NOT(ISERROR(SEARCH("Update not Provided",G78)))</formula>
    </cfRule>
    <cfRule type="containsText" dxfId="1616" priority="1594" operator="containsText" text="Not yet due">
      <formula>NOT(ISERROR(SEARCH("Not yet due",G78)))</formula>
    </cfRule>
    <cfRule type="containsText" dxfId="1615" priority="1595" operator="containsText" text="Completed Behind Schedule">
      <formula>NOT(ISERROR(SEARCH("Completed Behind Schedule",G78)))</formula>
    </cfRule>
    <cfRule type="containsText" dxfId="1614" priority="1596" operator="containsText" text="Off Target">
      <formula>NOT(ISERROR(SEARCH("Off Target",G78)))</formula>
    </cfRule>
    <cfRule type="containsText" dxfId="1613" priority="1597" operator="containsText" text="On Track to be Achieved">
      <formula>NOT(ISERROR(SEARCH("On Track to be Achieved",G78)))</formula>
    </cfRule>
    <cfRule type="containsText" dxfId="1612" priority="1598" operator="containsText" text="Fully Achieved">
      <formula>NOT(ISERROR(SEARCH("Fully Achieved",G78)))</formula>
    </cfRule>
    <cfRule type="containsText" dxfId="1611" priority="1599" operator="containsText" text="Not yet due">
      <formula>NOT(ISERROR(SEARCH("Not yet due",G78)))</formula>
    </cfRule>
    <cfRule type="containsText" dxfId="1610" priority="1600" operator="containsText" text="Not Yet Due">
      <formula>NOT(ISERROR(SEARCH("Not Yet Due",G78)))</formula>
    </cfRule>
    <cfRule type="containsText" dxfId="1609" priority="1601" operator="containsText" text="Deferred">
      <formula>NOT(ISERROR(SEARCH("Deferred",G78)))</formula>
    </cfRule>
    <cfRule type="containsText" dxfId="1608" priority="1602" operator="containsText" text="Deleted">
      <formula>NOT(ISERROR(SEARCH("Deleted",G78)))</formula>
    </cfRule>
    <cfRule type="containsText" dxfId="1607" priority="1603" operator="containsText" text="In Danger of Falling Behind Target">
      <formula>NOT(ISERROR(SEARCH("In Danger of Falling Behind Target",G78)))</formula>
    </cfRule>
    <cfRule type="containsText" dxfId="1606" priority="1604" operator="containsText" text="Not yet due">
      <formula>NOT(ISERROR(SEARCH("Not yet due",G78)))</formula>
    </cfRule>
    <cfRule type="containsText" dxfId="1605" priority="1605" operator="containsText" text="Completed Behind Schedule">
      <formula>NOT(ISERROR(SEARCH("Completed Behind Schedule",G78)))</formula>
    </cfRule>
    <cfRule type="containsText" dxfId="1604" priority="1606" operator="containsText" text="Off Target">
      <formula>NOT(ISERROR(SEARCH("Off Target",G78)))</formula>
    </cfRule>
    <cfRule type="containsText" dxfId="1603" priority="1607" operator="containsText" text="In Danger of Falling Behind Target">
      <formula>NOT(ISERROR(SEARCH("In Danger of Falling Behind Target",G78)))</formula>
    </cfRule>
    <cfRule type="containsText" dxfId="1602" priority="1608" operator="containsText" text="On Track to be Achieved">
      <formula>NOT(ISERROR(SEARCH("On Track to be Achieved",G78)))</formula>
    </cfRule>
    <cfRule type="containsText" dxfId="1601" priority="1609" operator="containsText" text="Fully Achieved">
      <formula>NOT(ISERROR(SEARCH("Fully Achieved",G78)))</formula>
    </cfRule>
    <cfRule type="containsText" dxfId="1600" priority="1610" operator="containsText" text="Update not Provided">
      <formula>NOT(ISERROR(SEARCH("Update not Provided",G78)))</formula>
    </cfRule>
    <cfRule type="containsText" dxfId="1599" priority="1611" operator="containsText" text="Not yet due">
      <formula>NOT(ISERROR(SEARCH("Not yet due",G78)))</formula>
    </cfRule>
    <cfRule type="containsText" dxfId="1598" priority="1612" operator="containsText" text="Completed Behind Schedule">
      <formula>NOT(ISERROR(SEARCH("Completed Behind Schedule",G78)))</formula>
    </cfRule>
    <cfRule type="containsText" dxfId="1597" priority="1613" operator="containsText" text="Off Target">
      <formula>NOT(ISERROR(SEARCH("Off Target",G78)))</formula>
    </cfRule>
    <cfRule type="containsText" dxfId="1596" priority="1614" operator="containsText" text="In Danger of Falling Behind Target">
      <formula>NOT(ISERROR(SEARCH("In Danger of Falling Behind Target",G78)))</formula>
    </cfRule>
    <cfRule type="containsText" dxfId="1595" priority="1615" operator="containsText" text="On Track to be Achieved">
      <formula>NOT(ISERROR(SEARCH("On Track to be Achieved",G78)))</formula>
    </cfRule>
    <cfRule type="containsText" dxfId="1594" priority="1616" operator="containsText" text="Fully Achieved">
      <formula>NOT(ISERROR(SEARCH("Fully Achieved",G78)))</formula>
    </cfRule>
    <cfRule type="containsText" dxfId="1593" priority="1617" operator="containsText" text="Fully Achieved">
      <formula>NOT(ISERROR(SEARCH("Fully Achieved",G78)))</formula>
    </cfRule>
    <cfRule type="containsText" dxfId="1592" priority="1618" operator="containsText" text="Fully Achieved">
      <formula>NOT(ISERROR(SEARCH("Fully Achieved",G78)))</formula>
    </cfRule>
    <cfRule type="containsText" dxfId="1591" priority="1619" operator="containsText" text="Deferred">
      <formula>NOT(ISERROR(SEARCH("Deferred",G78)))</formula>
    </cfRule>
    <cfRule type="containsText" dxfId="1590" priority="1620" operator="containsText" text="Deleted">
      <formula>NOT(ISERROR(SEARCH("Deleted",G78)))</formula>
    </cfRule>
    <cfRule type="containsText" dxfId="1589" priority="1621" operator="containsText" text="In Danger of Falling Behind Target">
      <formula>NOT(ISERROR(SEARCH("In Danger of Falling Behind Target",G78)))</formula>
    </cfRule>
    <cfRule type="containsText" dxfId="1588" priority="1622" operator="containsText" text="Not yet due">
      <formula>NOT(ISERROR(SEARCH("Not yet due",G78)))</formula>
    </cfRule>
    <cfRule type="containsText" dxfId="1587" priority="1623" operator="containsText" text="Update not Provided">
      <formula>NOT(ISERROR(SEARCH("Update not Provided",G78)))</formula>
    </cfRule>
  </conditionalFormatting>
  <conditionalFormatting sqref="G82:G85">
    <cfRule type="containsText" dxfId="1586" priority="1552" operator="containsText" text="On track to be achieved">
      <formula>NOT(ISERROR(SEARCH("On track to be achieved",G82)))</formula>
    </cfRule>
    <cfRule type="containsText" dxfId="1585" priority="1553" operator="containsText" text="Deferred">
      <formula>NOT(ISERROR(SEARCH("Deferred",G82)))</formula>
    </cfRule>
    <cfRule type="containsText" dxfId="1584" priority="1554" operator="containsText" text="Deleted">
      <formula>NOT(ISERROR(SEARCH("Deleted",G82)))</formula>
    </cfRule>
    <cfRule type="containsText" dxfId="1583" priority="1555" operator="containsText" text="In Danger of Falling Behind Target">
      <formula>NOT(ISERROR(SEARCH("In Danger of Falling Behind Target",G82)))</formula>
    </cfRule>
    <cfRule type="containsText" dxfId="1582" priority="1556" operator="containsText" text="Not yet due">
      <formula>NOT(ISERROR(SEARCH("Not yet due",G82)))</formula>
    </cfRule>
    <cfRule type="containsText" dxfId="1581" priority="1557" operator="containsText" text="Update not Provided">
      <formula>NOT(ISERROR(SEARCH("Update not Provided",G82)))</formula>
    </cfRule>
    <cfRule type="containsText" dxfId="1580" priority="1558" operator="containsText" text="Not yet due">
      <formula>NOT(ISERROR(SEARCH("Not yet due",G82)))</formula>
    </cfRule>
    <cfRule type="containsText" dxfId="1579" priority="1559" operator="containsText" text="Completed Behind Schedule">
      <formula>NOT(ISERROR(SEARCH("Completed Behind Schedule",G82)))</formula>
    </cfRule>
    <cfRule type="containsText" dxfId="1578" priority="1560" operator="containsText" text="Off Target">
      <formula>NOT(ISERROR(SEARCH("Off Target",G82)))</formula>
    </cfRule>
    <cfRule type="containsText" dxfId="1577" priority="1561" operator="containsText" text="On Track to be Achieved">
      <formula>NOT(ISERROR(SEARCH("On Track to be Achieved",G82)))</formula>
    </cfRule>
    <cfRule type="containsText" dxfId="1576" priority="1562" operator="containsText" text="Fully Achieved">
      <formula>NOT(ISERROR(SEARCH("Fully Achieved",G82)))</formula>
    </cfRule>
    <cfRule type="containsText" dxfId="1575" priority="1563" operator="containsText" text="Not yet due">
      <formula>NOT(ISERROR(SEARCH("Not yet due",G82)))</formula>
    </cfRule>
    <cfRule type="containsText" dxfId="1574" priority="1564" operator="containsText" text="Not Yet Due">
      <formula>NOT(ISERROR(SEARCH("Not Yet Due",G82)))</formula>
    </cfRule>
    <cfRule type="containsText" dxfId="1573" priority="1565" operator="containsText" text="Deferred">
      <formula>NOT(ISERROR(SEARCH("Deferred",G82)))</formula>
    </cfRule>
    <cfRule type="containsText" dxfId="1572" priority="1566" operator="containsText" text="Deleted">
      <formula>NOT(ISERROR(SEARCH("Deleted",G82)))</formula>
    </cfRule>
    <cfRule type="containsText" dxfId="1571" priority="1567" operator="containsText" text="In Danger of Falling Behind Target">
      <formula>NOT(ISERROR(SEARCH("In Danger of Falling Behind Target",G82)))</formula>
    </cfRule>
    <cfRule type="containsText" dxfId="1570" priority="1568" operator="containsText" text="Not yet due">
      <formula>NOT(ISERROR(SEARCH("Not yet due",G82)))</formula>
    </cfRule>
    <cfRule type="containsText" dxfId="1569" priority="1569" operator="containsText" text="Completed Behind Schedule">
      <formula>NOT(ISERROR(SEARCH("Completed Behind Schedule",G82)))</formula>
    </cfRule>
    <cfRule type="containsText" dxfId="1568" priority="1570" operator="containsText" text="Off Target">
      <formula>NOT(ISERROR(SEARCH("Off Target",G82)))</formula>
    </cfRule>
    <cfRule type="containsText" dxfId="1567" priority="1571" operator="containsText" text="In Danger of Falling Behind Target">
      <formula>NOT(ISERROR(SEARCH("In Danger of Falling Behind Target",G82)))</formula>
    </cfRule>
    <cfRule type="containsText" dxfId="1566" priority="1572" operator="containsText" text="On Track to be Achieved">
      <formula>NOT(ISERROR(SEARCH("On Track to be Achieved",G82)))</formula>
    </cfRule>
    <cfRule type="containsText" dxfId="1565" priority="1573" operator="containsText" text="Fully Achieved">
      <formula>NOT(ISERROR(SEARCH("Fully Achieved",G82)))</formula>
    </cfRule>
    <cfRule type="containsText" dxfId="1564" priority="1574" operator="containsText" text="Update not Provided">
      <formula>NOT(ISERROR(SEARCH("Update not Provided",G82)))</formula>
    </cfRule>
    <cfRule type="containsText" dxfId="1563" priority="1575" operator="containsText" text="Not yet due">
      <formula>NOT(ISERROR(SEARCH("Not yet due",G82)))</formula>
    </cfRule>
    <cfRule type="containsText" dxfId="1562" priority="1576" operator="containsText" text="Completed Behind Schedule">
      <formula>NOT(ISERROR(SEARCH("Completed Behind Schedule",G82)))</formula>
    </cfRule>
    <cfRule type="containsText" dxfId="1561" priority="1577" operator="containsText" text="Off Target">
      <formula>NOT(ISERROR(SEARCH("Off Target",G82)))</formula>
    </cfRule>
    <cfRule type="containsText" dxfId="1560" priority="1578" operator="containsText" text="In Danger of Falling Behind Target">
      <formula>NOT(ISERROR(SEARCH("In Danger of Falling Behind Target",G82)))</formula>
    </cfRule>
    <cfRule type="containsText" dxfId="1559" priority="1579" operator="containsText" text="On Track to be Achieved">
      <formula>NOT(ISERROR(SEARCH("On Track to be Achieved",G82)))</formula>
    </cfRule>
    <cfRule type="containsText" dxfId="1558" priority="1580" operator="containsText" text="Fully Achieved">
      <formula>NOT(ISERROR(SEARCH("Fully Achieved",G82)))</formula>
    </cfRule>
    <cfRule type="containsText" dxfId="1557" priority="1581" operator="containsText" text="Fully Achieved">
      <formula>NOT(ISERROR(SEARCH("Fully Achieved",G82)))</formula>
    </cfRule>
    <cfRule type="containsText" dxfId="1556" priority="1582" operator="containsText" text="Fully Achieved">
      <formula>NOT(ISERROR(SEARCH("Fully Achieved",G82)))</formula>
    </cfRule>
    <cfRule type="containsText" dxfId="1555" priority="1583" operator="containsText" text="Deferred">
      <formula>NOT(ISERROR(SEARCH("Deferred",G82)))</formula>
    </cfRule>
    <cfRule type="containsText" dxfId="1554" priority="1584" operator="containsText" text="Deleted">
      <formula>NOT(ISERROR(SEARCH("Deleted",G82)))</formula>
    </cfRule>
    <cfRule type="containsText" dxfId="1553" priority="1585" operator="containsText" text="In Danger of Falling Behind Target">
      <formula>NOT(ISERROR(SEARCH("In Danger of Falling Behind Target",G82)))</formula>
    </cfRule>
    <cfRule type="containsText" dxfId="1552" priority="1586" operator="containsText" text="Not yet due">
      <formula>NOT(ISERROR(SEARCH("Not yet due",G82)))</formula>
    </cfRule>
    <cfRule type="containsText" dxfId="1551" priority="1587" operator="containsText" text="Update not Provided">
      <formula>NOT(ISERROR(SEARCH("Update not Provided",G82)))</formula>
    </cfRule>
  </conditionalFormatting>
  <conditionalFormatting sqref="G87:G88">
    <cfRule type="containsText" dxfId="1550" priority="1516" operator="containsText" text="On track to be achieved">
      <formula>NOT(ISERROR(SEARCH("On track to be achieved",G87)))</formula>
    </cfRule>
    <cfRule type="containsText" dxfId="1549" priority="1517" operator="containsText" text="Deferred">
      <formula>NOT(ISERROR(SEARCH("Deferred",G87)))</formula>
    </cfRule>
    <cfRule type="containsText" dxfId="1548" priority="1518" operator="containsText" text="Deleted">
      <formula>NOT(ISERROR(SEARCH("Deleted",G87)))</formula>
    </cfRule>
    <cfRule type="containsText" dxfId="1547" priority="1519" operator="containsText" text="In Danger of Falling Behind Target">
      <formula>NOT(ISERROR(SEARCH("In Danger of Falling Behind Target",G87)))</formula>
    </cfRule>
    <cfRule type="containsText" dxfId="1546" priority="1520" operator="containsText" text="Not yet due">
      <formula>NOT(ISERROR(SEARCH("Not yet due",G87)))</formula>
    </cfRule>
    <cfRule type="containsText" dxfId="1545" priority="1521" operator="containsText" text="Update not Provided">
      <formula>NOT(ISERROR(SEARCH("Update not Provided",G87)))</formula>
    </cfRule>
    <cfRule type="containsText" dxfId="1544" priority="1522" operator="containsText" text="Not yet due">
      <formula>NOT(ISERROR(SEARCH("Not yet due",G87)))</formula>
    </cfRule>
    <cfRule type="containsText" dxfId="1543" priority="1523" operator="containsText" text="Completed Behind Schedule">
      <formula>NOT(ISERROR(SEARCH("Completed Behind Schedule",G87)))</formula>
    </cfRule>
    <cfRule type="containsText" dxfId="1542" priority="1524" operator="containsText" text="Off Target">
      <formula>NOT(ISERROR(SEARCH("Off Target",G87)))</formula>
    </cfRule>
    <cfRule type="containsText" dxfId="1541" priority="1525" operator="containsText" text="On Track to be Achieved">
      <formula>NOT(ISERROR(SEARCH("On Track to be Achieved",G87)))</formula>
    </cfRule>
    <cfRule type="containsText" dxfId="1540" priority="1526" operator="containsText" text="Fully Achieved">
      <formula>NOT(ISERROR(SEARCH("Fully Achieved",G87)))</formula>
    </cfRule>
    <cfRule type="containsText" dxfId="1539" priority="1527" operator="containsText" text="Not yet due">
      <formula>NOT(ISERROR(SEARCH("Not yet due",G87)))</formula>
    </cfRule>
    <cfRule type="containsText" dxfId="1538" priority="1528" operator="containsText" text="Not Yet Due">
      <formula>NOT(ISERROR(SEARCH("Not Yet Due",G87)))</formula>
    </cfRule>
    <cfRule type="containsText" dxfId="1537" priority="1529" operator="containsText" text="Deferred">
      <formula>NOT(ISERROR(SEARCH("Deferred",G87)))</formula>
    </cfRule>
    <cfRule type="containsText" dxfId="1536" priority="1530" operator="containsText" text="Deleted">
      <formula>NOT(ISERROR(SEARCH("Deleted",G87)))</formula>
    </cfRule>
    <cfRule type="containsText" dxfId="1535" priority="1531" operator="containsText" text="In Danger of Falling Behind Target">
      <formula>NOT(ISERROR(SEARCH("In Danger of Falling Behind Target",G87)))</formula>
    </cfRule>
    <cfRule type="containsText" dxfId="1534" priority="1532" operator="containsText" text="Not yet due">
      <formula>NOT(ISERROR(SEARCH("Not yet due",G87)))</formula>
    </cfRule>
    <cfRule type="containsText" dxfId="1533" priority="1533" operator="containsText" text="Completed Behind Schedule">
      <formula>NOT(ISERROR(SEARCH("Completed Behind Schedule",G87)))</formula>
    </cfRule>
    <cfRule type="containsText" dxfId="1532" priority="1534" operator="containsText" text="Off Target">
      <formula>NOT(ISERROR(SEARCH("Off Target",G87)))</formula>
    </cfRule>
    <cfRule type="containsText" dxfId="1531" priority="1535" operator="containsText" text="In Danger of Falling Behind Target">
      <formula>NOT(ISERROR(SEARCH("In Danger of Falling Behind Target",G87)))</formula>
    </cfRule>
    <cfRule type="containsText" dxfId="1530" priority="1536" operator="containsText" text="On Track to be Achieved">
      <formula>NOT(ISERROR(SEARCH("On Track to be Achieved",G87)))</formula>
    </cfRule>
    <cfRule type="containsText" dxfId="1529" priority="1537" operator="containsText" text="Fully Achieved">
      <formula>NOT(ISERROR(SEARCH("Fully Achieved",G87)))</formula>
    </cfRule>
    <cfRule type="containsText" dxfId="1528" priority="1538" operator="containsText" text="Update not Provided">
      <formula>NOT(ISERROR(SEARCH("Update not Provided",G87)))</formula>
    </cfRule>
    <cfRule type="containsText" dxfId="1527" priority="1539" operator="containsText" text="Not yet due">
      <formula>NOT(ISERROR(SEARCH("Not yet due",G87)))</formula>
    </cfRule>
    <cfRule type="containsText" dxfId="1526" priority="1540" operator="containsText" text="Completed Behind Schedule">
      <formula>NOT(ISERROR(SEARCH("Completed Behind Schedule",G87)))</formula>
    </cfRule>
    <cfRule type="containsText" dxfId="1525" priority="1541" operator="containsText" text="Off Target">
      <formula>NOT(ISERROR(SEARCH("Off Target",G87)))</formula>
    </cfRule>
    <cfRule type="containsText" dxfId="1524" priority="1542" operator="containsText" text="In Danger of Falling Behind Target">
      <formula>NOT(ISERROR(SEARCH("In Danger of Falling Behind Target",G87)))</formula>
    </cfRule>
    <cfRule type="containsText" dxfId="1523" priority="1543" operator="containsText" text="On Track to be Achieved">
      <formula>NOT(ISERROR(SEARCH("On Track to be Achieved",G87)))</formula>
    </cfRule>
    <cfRule type="containsText" dxfId="1522" priority="1544" operator="containsText" text="Fully Achieved">
      <formula>NOT(ISERROR(SEARCH("Fully Achieved",G87)))</formula>
    </cfRule>
    <cfRule type="containsText" dxfId="1521" priority="1545" operator="containsText" text="Fully Achieved">
      <formula>NOT(ISERROR(SEARCH("Fully Achieved",G87)))</formula>
    </cfRule>
    <cfRule type="containsText" dxfId="1520" priority="1546" operator="containsText" text="Fully Achieved">
      <formula>NOT(ISERROR(SEARCH("Fully Achieved",G87)))</formula>
    </cfRule>
    <cfRule type="containsText" dxfId="1519" priority="1547" operator="containsText" text="Deferred">
      <formula>NOT(ISERROR(SEARCH("Deferred",G87)))</formula>
    </cfRule>
    <cfRule type="containsText" dxfId="1518" priority="1548" operator="containsText" text="Deleted">
      <formula>NOT(ISERROR(SEARCH("Deleted",G87)))</formula>
    </cfRule>
    <cfRule type="containsText" dxfId="1517" priority="1549" operator="containsText" text="In Danger of Falling Behind Target">
      <formula>NOT(ISERROR(SEARCH("In Danger of Falling Behind Target",G87)))</formula>
    </cfRule>
    <cfRule type="containsText" dxfId="1516" priority="1550" operator="containsText" text="Not yet due">
      <formula>NOT(ISERROR(SEARCH("Not yet due",G87)))</formula>
    </cfRule>
    <cfRule type="containsText" dxfId="1515" priority="1551" operator="containsText" text="Update not Provided">
      <formula>NOT(ISERROR(SEARCH("Update not Provided",G87)))</formula>
    </cfRule>
  </conditionalFormatting>
  <conditionalFormatting sqref="G89">
    <cfRule type="containsText" dxfId="1514" priority="1480" operator="containsText" text="On track to be achieved">
      <formula>NOT(ISERROR(SEARCH("On track to be achieved",G89)))</formula>
    </cfRule>
    <cfRule type="containsText" dxfId="1513" priority="1481" operator="containsText" text="Deferred">
      <formula>NOT(ISERROR(SEARCH("Deferred",G89)))</formula>
    </cfRule>
    <cfRule type="containsText" dxfId="1512" priority="1482" operator="containsText" text="Deleted">
      <formula>NOT(ISERROR(SEARCH("Deleted",G89)))</formula>
    </cfRule>
    <cfRule type="containsText" dxfId="1511" priority="1483" operator="containsText" text="In Danger of Falling Behind Target">
      <formula>NOT(ISERROR(SEARCH("In Danger of Falling Behind Target",G89)))</formula>
    </cfRule>
    <cfRule type="containsText" dxfId="1510" priority="1484" operator="containsText" text="Not yet due">
      <formula>NOT(ISERROR(SEARCH("Not yet due",G89)))</formula>
    </cfRule>
    <cfRule type="containsText" dxfId="1509" priority="1485" operator="containsText" text="Update not Provided">
      <formula>NOT(ISERROR(SEARCH("Update not Provided",G89)))</formula>
    </cfRule>
    <cfRule type="containsText" dxfId="1508" priority="1486" operator="containsText" text="Not yet due">
      <formula>NOT(ISERROR(SEARCH("Not yet due",G89)))</formula>
    </cfRule>
    <cfRule type="containsText" dxfId="1507" priority="1487" operator="containsText" text="Completed Behind Schedule">
      <formula>NOT(ISERROR(SEARCH("Completed Behind Schedule",G89)))</formula>
    </cfRule>
    <cfRule type="containsText" dxfId="1506" priority="1488" operator="containsText" text="Off Target">
      <formula>NOT(ISERROR(SEARCH("Off Target",G89)))</formula>
    </cfRule>
    <cfRule type="containsText" dxfId="1505" priority="1489" operator="containsText" text="On Track to be Achieved">
      <formula>NOT(ISERROR(SEARCH("On Track to be Achieved",G89)))</formula>
    </cfRule>
    <cfRule type="containsText" dxfId="1504" priority="1490" operator="containsText" text="Fully Achieved">
      <formula>NOT(ISERROR(SEARCH("Fully Achieved",G89)))</formula>
    </cfRule>
    <cfRule type="containsText" dxfId="1503" priority="1491" operator="containsText" text="Not yet due">
      <formula>NOT(ISERROR(SEARCH("Not yet due",G89)))</formula>
    </cfRule>
    <cfRule type="containsText" dxfId="1502" priority="1492" operator="containsText" text="Not Yet Due">
      <formula>NOT(ISERROR(SEARCH("Not Yet Due",G89)))</formula>
    </cfRule>
    <cfRule type="containsText" dxfId="1501" priority="1493" operator="containsText" text="Deferred">
      <formula>NOT(ISERROR(SEARCH("Deferred",G89)))</formula>
    </cfRule>
    <cfRule type="containsText" dxfId="1500" priority="1494" operator="containsText" text="Deleted">
      <formula>NOT(ISERROR(SEARCH("Deleted",G89)))</formula>
    </cfRule>
    <cfRule type="containsText" dxfId="1499" priority="1495" operator="containsText" text="In Danger of Falling Behind Target">
      <formula>NOT(ISERROR(SEARCH("In Danger of Falling Behind Target",G89)))</formula>
    </cfRule>
    <cfRule type="containsText" dxfId="1498" priority="1496" operator="containsText" text="Not yet due">
      <formula>NOT(ISERROR(SEARCH("Not yet due",G89)))</formula>
    </cfRule>
    <cfRule type="containsText" dxfId="1497" priority="1497" operator="containsText" text="Completed Behind Schedule">
      <formula>NOT(ISERROR(SEARCH("Completed Behind Schedule",G89)))</formula>
    </cfRule>
    <cfRule type="containsText" dxfId="1496" priority="1498" operator="containsText" text="Off Target">
      <formula>NOT(ISERROR(SEARCH("Off Target",G89)))</formula>
    </cfRule>
    <cfRule type="containsText" dxfId="1495" priority="1499" operator="containsText" text="In Danger of Falling Behind Target">
      <formula>NOT(ISERROR(SEARCH("In Danger of Falling Behind Target",G89)))</formula>
    </cfRule>
    <cfRule type="containsText" dxfId="1494" priority="1500" operator="containsText" text="On Track to be Achieved">
      <formula>NOT(ISERROR(SEARCH("On Track to be Achieved",G89)))</formula>
    </cfRule>
    <cfRule type="containsText" dxfId="1493" priority="1501" operator="containsText" text="Fully Achieved">
      <formula>NOT(ISERROR(SEARCH("Fully Achieved",G89)))</formula>
    </cfRule>
    <cfRule type="containsText" dxfId="1492" priority="1502" operator="containsText" text="Update not Provided">
      <formula>NOT(ISERROR(SEARCH("Update not Provided",G89)))</formula>
    </cfRule>
    <cfRule type="containsText" dxfId="1491" priority="1503" operator="containsText" text="Not yet due">
      <formula>NOT(ISERROR(SEARCH("Not yet due",G89)))</formula>
    </cfRule>
    <cfRule type="containsText" dxfId="1490" priority="1504" operator="containsText" text="Completed Behind Schedule">
      <formula>NOT(ISERROR(SEARCH("Completed Behind Schedule",G89)))</formula>
    </cfRule>
    <cfRule type="containsText" dxfId="1489" priority="1505" operator="containsText" text="Off Target">
      <formula>NOT(ISERROR(SEARCH("Off Target",G89)))</formula>
    </cfRule>
    <cfRule type="containsText" dxfId="1488" priority="1506" operator="containsText" text="In Danger of Falling Behind Target">
      <formula>NOT(ISERROR(SEARCH("In Danger of Falling Behind Target",G89)))</formula>
    </cfRule>
    <cfRule type="containsText" dxfId="1487" priority="1507" operator="containsText" text="On Track to be Achieved">
      <formula>NOT(ISERROR(SEARCH("On Track to be Achieved",G89)))</formula>
    </cfRule>
    <cfRule type="containsText" dxfId="1486" priority="1508" operator="containsText" text="Fully Achieved">
      <formula>NOT(ISERROR(SEARCH("Fully Achieved",G89)))</formula>
    </cfRule>
    <cfRule type="containsText" dxfId="1485" priority="1509" operator="containsText" text="Fully Achieved">
      <formula>NOT(ISERROR(SEARCH("Fully Achieved",G89)))</formula>
    </cfRule>
    <cfRule type="containsText" dxfId="1484" priority="1510" operator="containsText" text="Fully Achieved">
      <formula>NOT(ISERROR(SEARCH("Fully Achieved",G89)))</formula>
    </cfRule>
    <cfRule type="containsText" dxfId="1483" priority="1511" operator="containsText" text="Deferred">
      <formula>NOT(ISERROR(SEARCH("Deferred",G89)))</formula>
    </cfRule>
    <cfRule type="containsText" dxfId="1482" priority="1512" operator="containsText" text="Deleted">
      <formula>NOT(ISERROR(SEARCH("Deleted",G89)))</formula>
    </cfRule>
    <cfRule type="containsText" dxfId="1481" priority="1513" operator="containsText" text="In Danger of Falling Behind Target">
      <formula>NOT(ISERROR(SEARCH("In Danger of Falling Behind Target",G89)))</formula>
    </cfRule>
    <cfRule type="containsText" dxfId="1480" priority="1514" operator="containsText" text="Not yet due">
      <formula>NOT(ISERROR(SEARCH("Not yet due",G89)))</formula>
    </cfRule>
    <cfRule type="containsText" dxfId="1479" priority="1515" operator="containsText" text="Update not Provided">
      <formula>NOT(ISERROR(SEARCH("Update not Provided",G89)))</formula>
    </cfRule>
  </conditionalFormatting>
  <conditionalFormatting sqref="G89">
    <cfRule type="containsText" dxfId="1478" priority="1444" operator="containsText" text="On track to be achieved">
      <formula>NOT(ISERROR(SEARCH("On track to be achieved",G89)))</formula>
    </cfRule>
    <cfRule type="containsText" dxfId="1477" priority="1445" operator="containsText" text="Deferred">
      <formula>NOT(ISERROR(SEARCH("Deferred",G89)))</formula>
    </cfRule>
    <cfRule type="containsText" dxfId="1476" priority="1446" operator="containsText" text="Deleted">
      <formula>NOT(ISERROR(SEARCH("Deleted",G89)))</formula>
    </cfRule>
    <cfRule type="containsText" dxfId="1475" priority="1447" operator="containsText" text="In Danger of Falling Behind Target">
      <formula>NOT(ISERROR(SEARCH("In Danger of Falling Behind Target",G89)))</formula>
    </cfRule>
    <cfRule type="containsText" dxfId="1474" priority="1448" operator="containsText" text="Not yet due">
      <formula>NOT(ISERROR(SEARCH("Not yet due",G89)))</formula>
    </cfRule>
    <cfRule type="containsText" dxfId="1473" priority="1449" operator="containsText" text="Update not Provided">
      <formula>NOT(ISERROR(SEARCH("Update not Provided",G89)))</formula>
    </cfRule>
    <cfRule type="containsText" dxfId="1472" priority="1450" operator="containsText" text="Not yet due">
      <formula>NOT(ISERROR(SEARCH("Not yet due",G89)))</formula>
    </cfRule>
    <cfRule type="containsText" dxfId="1471" priority="1451" operator="containsText" text="Completed Behind Schedule">
      <formula>NOT(ISERROR(SEARCH("Completed Behind Schedule",G89)))</formula>
    </cfRule>
    <cfRule type="containsText" dxfId="1470" priority="1452" operator="containsText" text="Off Target">
      <formula>NOT(ISERROR(SEARCH("Off Target",G89)))</formula>
    </cfRule>
    <cfRule type="containsText" dxfId="1469" priority="1453" operator="containsText" text="On Track to be Achieved">
      <formula>NOT(ISERROR(SEARCH("On Track to be Achieved",G89)))</formula>
    </cfRule>
    <cfRule type="containsText" dxfId="1468" priority="1454" operator="containsText" text="Fully Achieved">
      <formula>NOT(ISERROR(SEARCH("Fully Achieved",G89)))</formula>
    </cfRule>
    <cfRule type="containsText" dxfId="1467" priority="1455" operator="containsText" text="Not yet due">
      <formula>NOT(ISERROR(SEARCH("Not yet due",G89)))</formula>
    </cfRule>
    <cfRule type="containsText" dxfId="1466" priority="1456" operator="containsText" text="Not Yet Due">
      <formula>NOT(ISERROR(SEARCH("Not Yet Due",G89)))</formula>
    </cfRule>
    <cfRule type="containsText" dxfId="1465" priority="1457" operator="containsText" text="Deferred">
      <formula>NOT(ISERROR(SEARCH("Deferred",G89)))</formula>
    </cfRule>
    <cfRule type="containsText" dxfId="1464" priority="1458" operator="containsText" text="Deleted">
      <formula>NOT(ISERROR(SEARCH("Deleted",G89)))</formula>
    </cfRule>
    <cfRule type="containsText" dxfId="1463" priority="1459" operator="containsText" text="In Danger of Falling Behind Target">
      <formula>NOT(ISERROR(SEARCH("In Danger of Falling Behind Target",G89)))</formula>
    </cfRule>
    <cfRule type="containsText" dxfId="1462" priority="1460" operator="containsText" text="Not yet due">
      <formula>NOT(ISERROR(SEARCH("Not yet due",G89)))</formula>
    </cfRule>
    <cfRule type="containsText" dxfId="1461" priority="1461" operator="containsText" text="Completed Behind Schedule">
      <formula>NOT(ISERROR(SEARCH("Completed Behind Schedule",G89)))</formula>
    </cfRule>
    <cfRule type="containsText" dxfId="1460" priority="1462" operator="containsText" text="Off Target">
      <formula>NOT(ISERROR(SEARCH("Off Target",G89)))</formula>
    </cfRule>
    <cfRule type="containsText" dxfId="1459" priority="1463" operator="containsText" text="In Danger of Falling Behind Target">
      <formula>NOT(ISERROR(SEARCH("In Danger of Falling Behind Target",G89)))</formula>
    </cfRule>
    <cfRule type="containsText" dxfId="1458" priority="1464" operator="containsText" text="On Track to be Achieved">
      <formula>NOT(ISERROR(SEARCH("On Track to be Achieved",G89)))</formula>
    </cfRule>
    <cfRule type="containsText" dxfId="1457" priority="1465" operator="containsText" text="Fully Achieved">
      <formula>NOT(ISERROR(SEARCH("Fully Achieved",G89)))</formula>
    </cfRule>
    <cfRule type="containsText" dxfId="1456" priority="1466" operator="containsText" text="Update not Provided">
      <formula>NOT(ISERROR(SEARCH("Update not Provided",G89)))</formula>
    </cfRule>
    <cfRule type="containsText" dxfId="1455" priority="1467" operator="containsText" text="Not yet due">
      <formula>NOT(ISERROR(SEARCH("Not yet due",G89)))</formula>
    </cfRule>
    <cfRule type="containsText" dxfId="1454" priority="1468" operator="containsText" text="Completed Behind Schedule">
      <formula>NOT(ISERROR(SEARCH("Completed Behind Schedule",G89)))</formula>
    </cfRule>
    <cfRule type="containsText" dxfId="1453" priority="1469" operator="containsText" text="Off Target">
      <formula>NOT(ISERROR(SEARCH("Off Target",G89)))</formula>
    </cfRule>
    <cfRule type="containsText" dxfId="1452" priority="1470" operator="containsText" text="In Danger of Falling Behind Target">
      <formula>NOT(ISERROR(SEARCH("In Danger of Falling Behind Target",G89)))</formula>
    </cfRule>
    <cfRule type="containsText" dxfId="1451" priority="1471" operator="containsText" text="On Track to be Achieved">
      <formula>NOT(ISERROR(SEARCH("On Track to be Achieved",G89)))</formula>
    </cfRule>
    <cfRule type="containsText" dxfId="1450" priority="1472" operator="containsText" text="Fully Achieved">
      <formula>NOT(ISERROR(SEARCH("Fully Achieved",G89)))</formula>
    </cfRule>
    <cfRule type="containsText" dxfId="1449" priority="1473" operator="containsText" text="Fully Achieved">
      <formula>NOT(ISERROR(SEARCH("Fully Achieved",G89)))</formula>
    </cfRule>
    <cfRule type="containsText" dxfId="1448" priority="1474" operator="containsText" text="Fully Achieved">
      <formula>NOT(ISERROR(SEARCH("Fully Achieved",G89)))</formula>
    </cfRule>
    <cfRule type="containsText" dxfId="1447" priority="1475" operator="containsText" text="Deferred">
      <formula>NOT(ISERROR(SEARCH("Deferred",G89)))</formula>
    </cfRule>
    <cfRule type="containsText" dxfId="1446" priority="1476" operator="containsText" text="Deleted">
      <formula>NOT(ISERROR(SEARCH("Deleted",G89)))</formula>
    </cfRule>
    <cfRule type="containsText" dxfId="1445" priority="1477" operator="containsText" text="In Danger of Falling Behind Target">
      <formula>NOT(ISERROR(SEARCH("In Danger of Falling Behind Target",G89)))</formula>
    </cfRule>
    <cfRule type="containsText" dxfId="1444" priority="1478" operator="containsText" text="Not yet due">
      <formula>NOT(ISERROR(SEARCH("Not yet due",G89)))</formula>
    </cfRule>
    <cfRule type="containsText" dxfId="1443" priority="1479" operator="containsText" text="Update not Provided">
      <formula>NOT(ISERROR(SEARCH("Update not Provided",G89)))</formula>
    </cfRule>
  </conditionalFormatting>
  <conditionalFormatting sqref="G90:G100">
    <cfRule type="containsText" dxfId="1442" priority="1408" operator="containsText" text="On track to be achieved">
      <formula>NOT(ISERROR(SEARCH("On track to be achieved",G90)))</formula>
    </cfRule>
    <cfRule type="containsText" dxfId="1441" priority="1409" operator="containsText" text="Deferred">
      <formula>NOT(ISERROR(SEARCH("Deferred",G90)))</formula>
    </cfRule>
    <cfRule type="containsText" dxfId="1440" priority="1410" operator="containsText" text="Deleted">
      <formula>NOT(ISERROR(SEARCH("Deleted",G90)))</formula>
    </cfRule>
    <cfRule type="containsText" dxfId="1439" priority="1411" operator="containsText" text="In Danger of Falling Behind Target">
      <formula>NOT(ISERROR(SEARCH("In Danger of Falling Behind Target",G90)))</formula>
    </cfRule>
    <cfRule type="containsText" dxfId="1438" priority="1412" operator="containsText" text="Not yet due">
      <formula>NOT(ISERROR(SEARCH("Not yet due",G90)))</formula>
    </cfRule>
    <cfRule type="containsText" dxfId="1437" priority="1413" operator="containsText" text="Update not Provided">
      <formula>NOT(ISERROR(SEARCH("Update not Provided",G90)))</formula>
    </cfRule>
    <cfRule type="containsText" dxfId="1436" priority="1414" operator="containsText" text="Not yet due">
      <formula>NOT(ISERROR(SEARCH("Not yet due",G90)))</formula>
    </cfRule>
    <cfRule type="containsText" dxfId="1435" priority="1415" operator="containsText" text="Completed Behind Schedule">
      <formula>NOT(ISERROR(SEARCH("Completed Behind Schedule",G90)))</formula>
    </cfRule>
    <cfRule type="containsText" dxfId="1434" priority="1416" operator="containsText" text="Off Target">
      <formula>NOT(ISERROR(SEARCH("Off Target",G90)))</formula>
    </cfRule>
    <cfRule type="containsText" dxfId="1433" priority="1417" operator="containsText" text="On Track to be Achieved">
      <formula>NOT(ISERROR(SEARCH("On Track to be Achieved",G90)))</formula>
    </cfRule>
    <cfRule type="containsText" dxfId="1432" priority="1418" operator="containsText" text="Fully Achieved">
      <formula>NOT(ISERROR(SEARCH("Fully Achieved",G90)))</formula>
    </cfRule>
    <cfRule type="containsText" dxfId="1431" priority="1419" operator="containsText" text="Not yet due">
      <formula>NOT(ISERROR(SEARCH("Not yet due",G90)))</formula>
    </cfRule>
    <cfRule type="containsText" dxfId="1430" priority="1420" operator="containsText" text="Not Yet Due">
      <formula>NOT(ISERROR(SEARCH("Not Yet Due",G90)))</formula>
    </cfRule>
    <cfRule type="containsText" dxfId="1429" priority="1421" operator="containsText" text="Deferred">
      <formula>NOT(ISERROR(SEARCH("Deferred",G90)))</formula>
    </cfRule>
    <cfRule type="containsText" dxfId="1428" priority="1422" operator="containsText" text="Deleted">
      <formula>NOT(ISERROR(SEARCH("Deleted",G90)))</formula>
    </cfRule>
    <cfRule type="containsText" dxfId="1427" priority="1423" operator="containsText" text="In Danger of Falling Behind Target">
      <formula>NOT(ISERROR(SEARCH("In Danger of Falling Behind Target",G90)))</formula>
    </cfRule>
    <cfRule type="containsText" dxfId="1426" priority="1424" operator="containsText" text="Not yet due">
      <formula>NOT(ISERROR(SEARCH("Not yet due",G90)))</formula>
    </cfRule>
    <cfRule type="containsText" dxfId="1425" priority="1425" operator="containsText" text="Completed Behind Schedule">
      <formula>NOT(ISERROR(SEARCH("Completed Behind Schedule",G90)))</formula>
    </cfRule>
    <cfRule type="containsText" dxfId="1424" priority="1426" operator="containsText" text="Off Target">
      <formula>NOT(ISERROR(SEARCH("Off Target",G90)))</formula>
    </cfRule>
    <cfRule type="containsText" dxfId="1423" priority="1427" operator="containsText" text="In Danger of Falling Behind Target">
      <formula>NOT(ISERROR(SEARCH("In Danger of Falling Behind Target",G90)))</formula>
    </cfRule>
    <cfRule type="containsText" dxfId="1422" priority="1428" operator="containsText" text="On Track to be Achieved">
      <formula>NOT(ISERROR(SEARCH("On Track to be Achieved",G90)))</formula>
    </cfRule>
    <cfRule type="containsText" dxfId="1421" priority="1429" operator="containsText" text="Fully Achieved">
      <formula>NOT(ISERROR(SEARCH("Fully Achieved",G90)))</formula>
    </cfRule>
    <cfRule type="containsText" dxfId="1420" priority="1430" operator="containsText" text="Update not Provided">
      <formula>NOT(ISERROR(SEARCH("Update not Provided",G90)))</formula>
    </cfRule>
    <cfRule type="containsText" dxfId="1419" priority="1431" operator="containsText" text="Not yet due">
      <formula>NOT(ISERROR(SEARCH("Not yet due",G90)))</formula>
    </cfRule>
    <cfRule type="containsText" dxfId="1418" priority="1432" operator="containsText" text="Completed Behind Schedule">
      <formula>NOT(ISERROR(SEARCH("Completed Behind Schedule",G90)))</formula>
    </cfRule>
    <cfRule type="containsText" dxfId="1417" priority="1433" operator="containsText" text="Off Target">
      <formula>NOT(ISERROR(SEARCH("Off Target",G90)))</formula>
    </cfRule>
    <cfRule type="containsText" dxfId="1416" priority="1434" operator="containsText" text="In Danger of Falling Behind Target">
      <formula>NOT(ISERROR(SEARCH("In Danger of Falling Behind Target",G90)))</formula>
    </cfRule>
    <cfRule type="containsText" dxfId="1415" priority="1435" operator="containsText" text="On Track to be Achieved">
      <formula>NOT(ISERROR(SEARCH("On Track to be Achieved",G90)))</formula>
    </cfRule>
    <cfRule type="containsText" dxfId="1414" priority="1436" operator="containsText" text="Fully Achieved">
      <formula>NOT(ISERROR(SEARCH("Fully Achieved",G90)))</formula>
    </cfRule>
    <cfRule type="containsText" dxfId="1413" priority="1437" operator="containsText" text="Fully Achieved">
      <formula>NOT(ISERROR(SEARCH("Fully Achieved",G90)))</formula>
    </cfRule>
    <cfRule type="containsText" dxfId="1412" priority="1438" operator="containsText" text="Fully Achieved">
      <formula>NOT(ISERROR(SEARCH("Fully Achieved",G90)))</formula>
    </cfRule>
    <cfRule type="containsText" dxfId="1411" priority="1439" operator="containsText" text="Deferred">
      <formula>NOT(ISERROR(SEARCH("Deferred",G90)))</formula>
    </cfRule>
    <cfRule type="containsText" dxfId="1410" priority="1440" operator="containsText" text="Deleted">
      <formula>NOT(ISERROR(SEARCH("Deleted",G90)))</formula>
    </cfRule>
    <cfRule type="containsText" dxfId="1409" priority="1441" operator="containsText" text="In Danger of Falling Behind Target">
      <formula>NOT(ISERROR(SEARCH("In Danger of Falling Behind Target",G90)))</formula>
    </cfRule>
    <cfRule type="containsText" dxfId="1408" priority="1442" operator="containsText" text="Not yet due">
      <formula>NOT(ISERROR(SEARCH("Not yet due",G90)))</formula>
    </cfRule>
    <cfRule type="containsText" dxfId="1407" priority="1443" operator="containsText" text="Update not Provided">
      <formula>NOT(ISERROR(SEARCH("Update not Provided",G90)))</formula>
    </cfRule>
  </conditionalFormatting>
  <conditionalFormatting sqref="G101">
    <cfRule type="containsText" dxfId="1406" priority="1372" operator="containsText" text="On track to be achieved">
      <formula>NOT(ISERROR(SEARCH("On track to be achieved",G101)))</formula>
    </cfRule>
    <cfRule type="containsText" dxfId="1405" priority="1373" operator="containsText" text="Deferred">
      <formula>NOT(ISERROR(SEARCH("Deferred",G101)))</formula>
    </cfRule>
    <cfRule type="containsText" dxfId="1404" priority="1374" operator="containsText" text="Deleted">
      <formula>NOT(ISERROR(SEARCH("Deleted",G101)))</formula>
    </cfRule>
    <cfRule type="containsText" dxfId="1403" priority="1375" operator="containsText" text="In Danger of Falling Behind Target">
      <formula>NOT(ISERROR(SEARCH("In Danger of Falling Behind Target",G101)))</formula>
    </cfRule>
    <cfRule type="containsText" dxfId="1402" priority="1376" operator="containsText" text="Not yet due">
      <formula>NOT(ISERROR(SEARCH("Not yet due",G101)))</formula>
    </cfRule>
    <cfRule type="containsText" dxfId="1401" priority="1377" operator="containsText" text="Update not Provided">
      <formula>NOT(ISERROR(SEARCH("Update not Provided",G101)))</formula>
    </cfRule>
    <cfRule type="containsText" dxfId="1400" priority="1378" operator="containsText" text="Not yet due">
      <formula>NOT(ISERROR(SEARCH("Not yet due",G101)))</formula>
    </cfRule>
    <cfRule type="containsText" dxfId="1399" priority="1379" operator="containsText" text="Completed Behind Schedule">
      <formula>NOT(ISERROR(SEARCH("Completed Behind Schedule",G101)))</formula>
    </cfRule>
    <cfRule type="containsText" dxfId="1398" priority="1380" operator="containsText" text="Off Target">
      <formula>NOT(ISERROR(SEARCH("Off Target",G101)))</formula>
    </cfRule>
    <cfRule type="containsText" dxfId="1397" priority="1381" operator="containsText" text="On Track to be Achieved">
      <formula>NOT(ISERROR(SEARCH("On Track to be Achieved",G101)))</formula>
    </cfRule>
    <cfRule type="containsText" dxfId="1396" priority="1382" operator="containsText" text="Fully Achieved">
      <formula>NOT(ISERROR(SEARCH("Fully Achieved",G101)))</formula>
    </cfRule>
    <cfRule type="containsText" dxfId="1395" priority="1383" operator="containsText" text="Not yet due">
      <formula>NOT(ISERROR(SEARCH("Not yet due",G101)))</formula>
    </cfRule>
    <cfRule type="containsText" dxfId="1394" priority="1384" operator="containsText" text="Not Yet Due">
      <formula>NOT(ISERROR(SEARCH("Not Yet Due",G101)))</formula>
    </cfRule>
    <cfRule type="containsText" dxfId="1393" priority="1385" operator="containsText" text="Deferred">
      <formula>NOT(ISERROR(SEARCH("Deferred",G101)))</formula>
    </cfRule>
    <cfRule type="containsText" dxfId="1392" priority="1386" operator="containsText" text="Deleted">
      <formula>NOT(ISERROR(SEARCH("Deleted",G101)))</formula>
    </cfRule>
    <cfRule type="containsText" dxfId="1391" priority="1387" operator="containsText" text="In Danger of Falling Behind Target">
      <formula>NOT(ISERROR(SEARCH("In Danger of Falling Behind Target",G101)))</formula>
    </cfRule>
    <cfRule type="containsText" dxfId="1390" priority="1388" operator="containsText" text="Not yet due">
      <formula>NOT(ISERROR(SEARCH("Not yet due",G101)))</formula>
    </cfRule>
    <cfRule type="containsText" dxfId="1389" priority="1389" operator="containsText" text="Completed Behind Schedule">
      <formula>NOT(ISERROR(SEARCH("Completed Behind Schedule",G101)))</formula>
    </cfRule>
    <cfRule type="containsText" dxfId="1388" priority="1390" operator="containsText" text="Off Target">
      <formula>NOT(ISERROR(SEARCH("Off Target",G101)))</formula>
    </cfRule>
    <cfRule type="containsText" dxfId="1387" priority="1391" operator="containsText" text="In Danger of Falling Behind Target">
      <formula>NOT(ISERROR(SEARCH("In Danger of Falling Behind Target",G101)))</formula>
    </cfRule>
    <cfRule type="containsText" dxfId="1386" priority="1392" operator="containsText" text="On Track to be Achieved">
      <formula>NOT(ISERROR(SEARCH("On Track to be Achieved",G101)))</formula>
    </cfRule>
    <cfRule type="containsText" dxfId="1385" priority="1393" operator="containsText" text="Fully Achieved">
      <formula>NOT(ISERROR(SEARCH("Fully Achieved",G101)))</formula>
    </cfRule>
    <cfRule type="containsText" dxfId="1384" priority="1394" operator="containsText" text="Update not Provided">
      <formula>NOT(ISERROR(SEARCH("Update not Provided",G101)))</formula>
    </cfRule>
    <cfRule type="containsText" dxfId="1383" priority="1395" operator="containsText" text="Not yet due">
      <formula>NOT(ISERROR(SEARCH("Not yet due",G101)))</formula>
    </cfRule>
    <cfRule type="containsText" dxfId="1382" priority="1396" operator="containsText" text="Completed Behind Schedule">
      <formula>NOT(ISERROR(SEARCH("Completed Behind Schedule",G101)))</formula>
    </cfRule>
    <cfRule type="containsText" dxfId="1381" priority="1397" operator="containsText" text="Off Target">
      <formula>NOT(ISERROR(SEARCH("Off Target",G101)))</formula>
    </cfRule>
    <cfRule type="containsText" dxfId="1380" priority="1398" operator="containsText" text="In Danger of Falling Behind Target">
      <formula>NOT(ISERROR(SEARCH("In Danger of Falling Behind Target",G101)))</formula>
    </cfRule>
    <cfRule type="containsText" dxfId="1379" priority="1399" operator="containsText" text="On Track to be Achieved">
      <formula>NOT(ISERROR(SEARCH("On Track to be Achieved",G101)))</formula>
    </cfRule>
    <cfRule type="containsText" dxfId="1378" priority="1400" operator="containsText" text="Fully Achieved">
      <formula>NOT(ISERROR(SEARCH("Fully Achieved",G101)))</formula>
    </cfRule>
    <cfRule type="containsText" dxfId="1377" priority="1401" operator="containsText" text="Fully Achieved">
      <formula>NOT(ISERROR(SEARCH("Fully Achieved",G101)))</formula>
    </cfRule>
    <cfRule type="containsText" dxfId="1376" priority="1402" operator="containsText" text="Fully Achieved">
      <formula>NOT(ISERROR(SEARCH("Fully Achieved",G101)))</formula>
    </cfRule>
    <cfRule type="containsText" dxfId="1375" priority="1403" operator="containsText" text="Deferred">
      <formula>NOT(ISERROR(SEARCH("Deferred",G101)))</formula>
    </cfRule>
    <cfRule type="containsText" dxfId="1374" priority="1404" operator="containsText" text="Deleted">
      <formula>NOT(ISERROR(SEARCH("Deleted",G101)))</formula>
    </cfRule>
    <cfRule type="containsText" dxfId="1373" priority="1405" operator="containsText" text="In Danger of Falling Behind Target">
      <formula>NOT(ISERROR(SEARCH("In Danger of Falling Behind Target",G101)))</formula>
    </cfRule>
    <cfRule type="containsText" dxfId="1372" priority="1406" operator="containsText" text="Not yet due">
      <formula>NOT(ISERROR(SEARCH("Not yet due",G101)))</formula>
    </cfRule>
    <cfRule type="containsText" dxfId="1371" priority="1407" operator="containsText" text="Update not Provided">
      <formula>NOT(ISERROR(SEARCH("Update not Provided",G101)))</formula>
    </cfRule>
  </conditionalFormatting>
  <conditionalFormatting sqref="G101">
    <cfRule type="containsText" dxfId="1370" priority="1336" operator="containsText" text="On track to be achieved">
      <formula>NOT(ISERROR(SEARCH("On track to be achieved",G101)))</formula>
    </cfRule>
    <cfRule type="containsText" dxfId="1369" priority="1337" operator="containsText" text="Deferred">
      <formula>NOT(ISERROR(SEARCH("Deferred",G101)))</formula>
    </cfRule>
    <cfRule type="containsText" dxfId="1368" priority="1338" operator="containsText" text="Deleted">
      <formula>NOT(ISERROR(SEARCH("Deleted",G101)))</formula>
    </cfRule>
    <cfRule type="containsText" dxfId="1367" priority="1339" operator="containsText" text="In Danger of Falling Behind Target">
      <formula>NOT(ISERROR(SEARCH("In Danger of Falling Behind Target",G101)))</formula>
    </cfRule>
    <cfRule type="containsText" dxfId="1366" priority="1340" operator="containsText" text="Not yet due">
      <formula>NOT(ISERROR(SEARCH("Not yet due",G101)))</formula>
    </cfRule>
    <cfRule type="containsText" dxfId="1365" priority="1341" operator="containsText" text="Update not Provided">
      <formula>NOT(ISERROR(SEARCH("Update not Provided",G101)))</formula>
    </cfRule>
    <cfRule type="containsText" dxfId="1364" priority="1342" operator="containsText" text="Not yet due">
      <formula>NOT(ISERROR(SEARCH("Not yet due",G101)))</formula>
    </cfRule>
    <cfRule type="containsText" dxfId="1363" priority="1343" operator="containsText" text="Completed Behind Schedule">
      <formula>NOT(ISERROR(SEARCH("Completed Behind Schedule",G101)))</formula>
    </cfRule>
    <cfRule type="containsText" dxfId="1362" priority="1344" operator="containsText" text="Off Target">
      <formula>NOT(ISERROR(SEARCH("Off Target",G101)))</formula>
    </cfRule>
    <cfRule type="containsText" dxfId="1361" priority="1345" operator="containsText" text="On Track to be Achieved">
      <formula>NOT(ISERROR(SEARCH("On Track to be Achieved",G101)))</formula>
    </cfRule>
    <cfRule type="containsText" dxfId="1360" priority="1346" operator="containsText" text="Fully Achieved">
      <formula>NOT(ISERROR(SEARCH("Fully Achieved",G101)))</formula>
    </cfRule>
    <cfRule type="containsText" dxfId="1359" priority="1347" operator="containsText" text="Not yet due">
      <formula>NOT(ISERROR(SEARCH("Not yet due",G101)))</formula>
    </cfRule>
    <cfRule type="containsText" dxfId="1358" priority="1348" operator="containsText" text="Not Yet Due">
      <formula>NOT(ISERROR(SEARCH("Not Yet Due",G101)))</formula>
    </cfRule>
    <cfRule type="containsText" dxfId="1357" priority="1349" operator="containsText" text="Deferred">
      <formula>NOT(ISERROR(SEARCH("Deferred",G101)))</formula>
    </cfRule>
    <cfRule type="containsText" dxfId="1356" priority="1350" operator="containsText" text="Deleted">
      <formula>NOT(ISERROR(SEARCH("Deleted",G101)))</formula>
    </cfRule>
    <cfRule type="containsText" dxfId="1355" priority="1351" operator="containsText" text="In Danger of Falling Behind Target">
      <formula>NOT(ISERROR(SEARCH("In Danger of Falling Behind Target",G101)))</formula>
    </cfRule>
    <cfRule type="containsText" dxfId="1354" priority="1352" operator="containsText" text="Not yet due">
      <formula>NOT(ISERROR(SEARCH("Not yet due",G101)))</formula>
    </cfRule>
    <cfRule type="containsText" dxfId="1353" priority="1353" operator="containsText" text="Completed Behind Schedule">
      <formula>NOT(ISERROR(SEARCH("Completed Behind Schedule",G101)))</formula>
    </cfRule>
    <cfRule type="containsText" dxfId="1352" priority="1354" operator="containsText" text="Off Target">
      <formula>NOT(ISERROR(SEARCH("Off Target",G101)))</formula>
    </cfRule>
    <cfRule type="containsText" dxfId="1351" priority="1355" operator="containsText" text="In Danger of Falling Behind Target">
      <formula>NOT(ISERROR(SEARCH("In Danger of Falling Behind Target",G101)))</formula>
    </cfRule>
    <cfRule type="containsText" dxfId="1350" priority="1356" operator="containsText" text="On Track to be Achieved">
      <formula>NOT(ISERROR(SEARCH("On Track to be Achieved",G101)))</formula>
    </cfRule>
    <cfRule type="containsText" dxfId="1349" priority="1357" operator="containsText" text="Fully Achieved">
      <formula>NOT(ISERROR(SEARCH("Fully Achieved",G101)))</formula>
    </cfRule>
    <cfRule type="containsText" dxfId="1348" priority="1358" operator="containsText" text="Update not Provided">
      <formula>NOT(ISERROR(SEARCH("Update not Provided",G101)))</formula>
    </cfRule>
    <cfRule type="containsText" dxfId="1347" priority="1359" operator="containsText" text="Not yet due">
      <formula>NOT(ISERROR(SEARCH("Not yet due",G101)))</formula>
    </cfRule>
    <cfRule type="containsText" dxfId="1346" priority="1360" operator="containsText" text="Completed Behind Schedule">
      <formula>NOT(ISERROR(SEARCH("Completed Behind Schedule",G101)))</formula>
    </cfRule>
    <cfRule type="containsText" dxfId="1345" priority="1361" operator="containsText" text="Off Target">
      <formula>NOT(ISERROR(SEARCH("Off Target",G101)))</formula>
    </cfRule>
    <cfRule type="containsText" dxfId="1344" priority="1362" operator="containsText" text="In Danger of Falling Behind Target">
      <formula>NOT(ISERROR(SEARCH("In Danger of Falling Behind Target",G101)))</formula>
    </cfRule>
    <cfRule type="containsText" dxfId="1343" priority="1363" operator="containsText" text="On Track to be Achieved">
      <formula>NOT(ISERROR(SEARCH("On Track to be Achieved",G101)))</formula>
    </cfRule>
    <cfRule type="containsText" dxfId="1342" priority="1364" operator="containsText" text="Fully Achieved">
      <formula>NOT(ISERROR(SEARCH("Fully Achieved",G101)))</formula>
    </cfRule>
    <cfRule type="containsText" dxfId="1341" priority="1365" operator="containsText" text="Fully Achieved">
      <formula>NOT(ISERROR(SEARCH("Fully Achieved",G101)))</formula>
    </cfRule>
    <cfRule type="containsText" dxfId="1340" priority="1366" operator="containsText" text="Fully Achieved">
      <formula>NOT(ISERROR(SEARCH("Fully Achieved",G101)))</formula>
    </cfRule>
    <cfRule type="containsText" dxfId="1339" priority="1367" operator="containsText" text="Deferred">
      <formula>NOT(ISERROR(SEARCH("Deferred",G101)))</formula>
    </cfRule>
    <cfRule type="containsText" dxfId="1338" priority="1368" operator="containsText" text="Deleted">
      <formula>NOT(ISERROR(SEARCH("Deleted",G101)))</formula>
    </cfRule>
    <cfRule type="containsText" dxfId="1337" priority="1369" operator="containsText" text="In Danger of Falling Behind Target">
      <formula>NOT(ISERROR(SEARCH("In Danger of Falling Behind Target",G101)))</formula>
    </cfRule>
    <cfRule type="containsText" dxfId="1336" priority="1370" operator="containsText" text="Not yet due">
      <formula>NOT(ISERROR(SEARCH("Not yet due",G101)))</formula>
    </cfRule>
    <cfRule type="containsText" dxfId="1335" priority="1371" operator="containsText" text="Update not Provided">
      <formula>NOT(ISERROR(SEARCH("Update not Provided",G101)))</formula>
    </cfRule>
  </conditionalFormatting>
  <conditionalFormatting sqref="G103:G121">
    <cfRule type="containsText" dxfId="1334" priority="1300" operator="containsText" text="On track to be achieved">
      <formula>NOT(ISERROR(SEARCH("On track to be achieved",G103)))</formula>
    </cfRule>
    <cfRule type="containsText" dxfId="1333" priority="1301" operator="containsText" text="Deferred">
      <formula>NOT(ISERROR(SEARCH("Deferred",G103)))</formula>
    </cfRule>
    <cfRule type="containsText" dxfId="1332" priority="1302" operator="containsText" text="Deleted">
      <formula>NOT(ISERROR(SEARCH("Deleted",G103)))</formula>
    </cfRule>
    <cfRule type="containsText" dxfId="1331" priority="1303" operator="containsText" text="In Danger of Falling Behind Target">
      <formula>NOT(ISERROR(SEARCH("In Danger of Falling Behind Target",G103)))</formula>
    </cfRule>
    <cfRule type="containsText" dxfId="1330" priority="1304" operator="containsText" text="Not yet due">
      <formula>NOT(ISERROR(SEARCH("Not yet due",G103)))</formula>
    </cfRule>
    <cfRule type="containsText" dxfId="1329" priority="1305" operator="containsText" text="Update not Provided">
      <formula>NOT(ISERROR(SEARCH("Update not Provided",G103)))</formula>
    </cfRule>
    <cfRule type="containsText" dxfId="1328" priority="1306" operator="containsText" text="Not yet due">
      <formula>NOT(ISERROR(SEARCH("Not yet due",G103)))</formula>
    </cfRule>
    <cfRule type="containsText" dxfId="1327" priority="1307" operator="containsText" text="Completed Behind Schedule">
      <formula>NOT(ISERROR(SEARCH("Completed Behind Schedule",G103)))</formula>
    </cfRule>
    <cfRule type="containsText" dxfId="1326" priority="1308" operator="containsText" text="Off Target">
      <formula>NOT(ISERROR(SEARCH("Off Target",G103)))</formula>
    </cfRule>
    <cfRule type="containsText" dxfId="1325" priority="1309" operator="containsText" text="On Track to be Achieved">
      <formula>NOT(ISERROR(SEARCH("On Track to be Achieved",G103)))</formula>
    </cfRule>
    <cfRule type="containsText" dxfId="1324" priority="1310" operator="containsText" text="Fully Achieved">
      <formula>NOT(ISERROR(SEARCH("Fully Achieved",G103)))</formula>
    </cfRule>
    <cfRule type="containsText" dxfId="1323" priority="1311" operator="containsText" text="Not yet due">
      <formula>NOT(ISERROR(SEARCH("Not yet due",G103)))</formula>
    </cfRule>
    <cfRule type="containsText" dxfId="1322" priority="1312" operator="containsText" text="Not Yet Due">
      <formula>NOT(ISERROR(SEARCH("Not Yet Due",G103)))</formula>
    </cfRule>
    <cfRule type="containsText" dxfId="1321" priority="1313" operator="containsText" text="Deferred">
      <formula>NOT(ISERROR(SEARCH("Deferred",G103)))</formula>
    </cfRule>
    <cfRule type="containsText" dxfId="1320" priority="1314" operator="containsText" text="Deleted">
      <formula>NOT(ISERROR(SEARCH("Deleted",G103)))</formula>
    </cfRule>
    <cfRule type="containsText" dxfId="1319" priority="1315" operator="containsText" text="In Danger of Falling Behind Target">
      <formula>NOT(ISERROR(SEARCH("In Danger of Falling Behind Target",G103)))</formula>
    </cfRule>
    <cfRule type="containsText" dxfId="1318" priority="1316" operator="containsText" text="Not yet due">
      <formula>NOT(ISERROR(SEARCH("Not yet due",G103)))</formula>
    </cfRule>
    <cfRule type="containsText" dxfId="1317" priority="1317" operator="containsText" text="Completed Behind Schedule">
      <formula>NOT(ISERROR(SEARCH("Completed Behind Schedule",G103)))</formula>
    </cfRule>
    <cfRule type="containsText" dxfId="1316" priority="1318" operator="containsText" text="Off Target">
      <formula>NOT(ISERROR(SEARCH("Off Target",G103)))</formula>
    </cfRule>
    <cfRule type="containsText" dxfId="1315" priority="1319" operator="containsText" text="In Danger of Falling Behind Target">
      <formula>NOT(ISERROR(SEARCH("In Danger of Falling Behind Target",G103)))</formula>
    </cfRule>
    <cfRule type="containsText" dxfId="1314" priority="1320" operator="containsText" text="On Track to be Achieved">
      <formula>NOT(ISERROR(SEARCH("On Track to be Achieved",G103)))</formula>
    </cfRule>
    <cfRule type="containsText" dxfId="1313" priority="1321" operator="containsText" text="Fully Achieved">
      <formula>NOT(ISERROR(SEARCH("Fully Achieved",G103)))</formula>
    </cfRule>
    <cfRule type="containsText" dxfId="1312" priority="1322" operator="containsText" text="Update not Provided">
      <formula>NOT(ISERROR(SEARCH("Update not Provided",G103)))</formula>
    </cfRule>
    <cfRule type="containsText" dxfId="1311" priority="1323" operator="containsText" text="Not yet due">
      <formula>NOT(ISERROR(SEARCH("Not yet due",G103)))</formula>
    </cfRule>
    <cfRule type="containsText" dxfId="1310" priority="1324" operator="containsText" text="Completed Behind Schedule">
      <formula>NOT(ISERROR(SEARCH("Completed Behind Schedule",G103)))</formula>
    </cfRule>
    <cfRule type="containsText" dxfId="1309" priority="1325" operator="containsText" text="Off Target">
      <formula>NOT(ISERROR(SEARCH("Off Target",G103)))</formula>
    </cfRule>
    <cfRule type="containsText" dxfId="1308" priority="1326" operator="containsText" text="In Danger of Falling Behind Target">
      <formula>NOT(ISERROR(SEARCH("In Danger of Falling Behind Target",G103)))</formula>
    </cfRule>
    <cfRule type="containsText" dxfId="1307" priority="1327" operator="containsText" text="On Track to be Achieved">
      <formula>NOT(ISERROR(SEARCH("On Track to be Achieved",G103)))</formula>
    </cfRule>
    <cfRule type="containsText" dxfId="1306" priority="1328" operator="containsText" text="Fully Achieved">
      <formula>NOT(ISERROR(SEARCH("Fully Achieved",G103)))</formula>
    </cfRule>
    <cfRule type="containsText" dxfId="1305" priority="1329" operator="containsText" text="Fully Achieved">
      <formula>NOT(ISERROR(SEARCH("Fully Achieved",G103)))</formula>
    </cfRule>
    <cfRule type="containsText" dxfId="1304" priority="1330" operator="containsText" text="Fully Achieved">
      <formula>NOT(ISERROR(SEARCH("Fully Achieved",G103)))</formula>
    </cfRule>
    <cfRule type="containsText" dxfId="1303" priority="1331" operator="containsText" text="Deferred">
      <formula>NOT(ISERROR(SEARCH("Deferred",G103)))</formula>
    </cfRule>
    <cfRule type="containsText" dxfId="1302" priority="1332" operator="containsText" text="Deleted">
      <formula>NOT(ISERROR(SEARCH("Deleted",G103)))</formula>
    </cfRule>
    <cfRule type="containsText" dxfId="1301" priority="1333" operator="containsText" text="In Danger of Falling Behind Target">
      <formula>NOT(ISERROR(SEARCH("In Danger of Falling Behind Target",G103)))</formula>
    </cfRule>
    <cfRule type="containsText" dxfId="1300" priority="1334" operator="containsText" text="Not yet due">
      <formula>NOT(ISERROR(SEARCH("Not yet due",G103)))</formula>
    </cfRule>
    <cfRule type="containsText" dxfId="1299" priority="1335" operator="containsText" text="Update not Provided">
      <formula>NOT(ISERROR(SEARCH("Update not Provided",G103)))</formula>
    </cfRule>
  </conditionalFormatting>
  <conditionalFormatting sqref="G122">
    <cfRule type="containsText" dxfId="1298" priority="1264" operator="containsText" text="On track to be achieved">
      <formula>NOT(ISERROR(SEARCH("On track to be achieved",G122)))</formula>
    </cfRule>
    <cfRule type="containsText" dxfId="1297" priority="1265" operator="containsText" text="Deferred">
      <formula>NOT(ISERROR(SEARCH("Deferred",G122)))</formula>
    </cfRule>
    <cfRule type="containsText" dxfId="1296" priority="1266" operator="containsText" text="Deleted">
      <formula>NOT(ISERROR(SEARCH("Deleted",G122)))</formula>
    </cfRule>
    <cfRule type="containsText" dxfId="1295" priority="1267" operator="containsText" text="In Danger of Falling Behind Target">
      <formula>NOT(ISERROR(SEARCH("In Danger of Falling Behind Target",G122)))</formula>
    </cfRule>
    <cfRule type="containsText" dxfId="1294" priority="1268" operator="containsText" text="Not yet due">
      <formula>NOT(ISERROR(SEARCH("Not yet due",G122)))</formula>
    </cfRule>
    <cfRule type="containsText" dxfId="1293" priority="1269" operator="containsText" text="Update not Provided">
      <formula>NOT(ISERROR(SEARCH("Update not Provided",G122)))</formula>
    </cfRule>
    <cfRule type="containsText" dxfId="1292" priority="1270" operator="containsText" text="Not yet due">
      <formula>NOT(ISERROR(SEARCH("Not yet due",G122)))</formula>
    </cfRule>
    <cfRule type="containsText" dxfId="1291" priority="1271" operator="containsText" text="Completed Behind Schedule">
      <formula>NOT(ISERROR(SEARCH("Completed Behind Schedule",G122)))</formula>
    </cfRule>
    <cfRule type="containsText" dxfId="1290" priority="1272" operator="containsText" text="Off Target">
      <formula>NOT(ISERROR(SEARCH("Off Target",G122)))</formula>
    </cfRule>
    <cfRule type="containsText" dxfId="1289" priority="1273" operator="containsText" text="On Track to be Achieved">
      <formula>NOT(ISERROR(SEARCH("On Track to be Achieved",G122)))</formula>
    </cfRule>
    <cfRule type="containsText" dxfId="1288" priority="1274" operator="containsText" text="Fully Achieved">
      <formula>NOT(ISERROR(SEARCH("Fully Achieved",G122)))</formula>
    </cfRule>
    <cfRule type="containsText" dxfId="1287" priority="1275" operator="containsText" text="Not yet due">
      <formula>NOT(ISERROR(SEARCH("Not yet due",G122)))</formula>
    </cfRule>
    <cfRule type="containsText" dxfId="1286" priority="1276" operator="containsText" text="Not Yet Due">
      <formula>NOT(ISERROR(SEARCH("Not Yet Due",G122)))</formula>
    </cfRule>
    <cfRule type="containsText" dxfId="1285" priority="1277" operator="containsText" text="Deferred">
      <formula>NOT(ISERROR(SEARCH("Deferred",G122)))</formula>
    </cfRule>
    <cfRule type="containsText" dxfId="1284" priority="1278" operator="containsText" text="Deleted">
      <formula>NOT(ISERROR(SEARCH("Deleted",G122)))</formula>
    </cfRule>
    <cfRule type="containsText" dxfId="1283" priority="1279" operator="containsText" text="In Danger of Falling Behind Target">
      <formula>NOT(ISERROR(SEARCH("In Danger of Falling Behind Target",G122)))</formula>
    </cfRule>
    <cfRule type="containsText" dxfId="1282" priority="1280" operator="containsText" text="Not yet due">
      <formula>NOT(ISERROR(SEARCH("Not yet due",G122)))</formula>
    </cfRule>
    <cfRule type="containsText" dxfId="1281" priority="1281" operator="containsText" text="Completed Behind Schedule">
      <formula>NOT(ISERROR(SEARCH("Completed Behind Schedule",G122)))</formula>
    </cfRule>
    <cfRule type="containsText" dxfId="1280" priority="1282" operator="containsText" text="Off Target">
      <formula>NOT(ISERROR(SEARCH("Off Target",G122)))</formula>
    </cfRule>
    <cfRule type="containsText" dxfId="1279" priority="1283" operator="containsText" text="In Danger of Falling Behind Target">
      <formula>NOT(ISERROR(SEARCH("In Danger of Falling Behind Target",G122)))</formula>
    </cfRule>
    <cfRule type="containsText" dxfId="1278" priority="1284" operator="containsText" text="On Track to be Achieved">
      <formula>NOT(ISERROR(SEARCH("On Track to be Achieved",G122)))</formula>
    </cfRule>
    <cfRule type="containsText" dxfId="1277" priority="1285" operator="containsText" text="Fully Achieved">
      <formula>NOT(ISERROR(SEARCH("Fully Achieved",G122)))</formula>
    </cfRule>
    <cfRule type="containsText" dxfId="1276" priority="1286" operator="containsText" text="Update not Provided">
      <formula>NOT(ISERROR(SEARCH("Update not Provided",G122)))</formula>
    </cfRule>
    <cfRule type="containsText" dxfId="1275" priority="1287" operator="containsText" text="Not yet due">
      <formula>NOT(ISERROR(SEARCH("Not yet due",G122)))</formula>
    </cfRule>
    <cfRule type="containsText" dxfId="1274" priority="1288" operator="containsText" text="Completed Behind Schedule">
      <formula>NOT(ISERROR(SEARCH("Completed Behind Schedule",G122)))</formula>
    </cfRule>
    <cfRule type="containsText" dxfId="1273" priority="1289" operator="containsText" text="Off Target">
      <formula>NOT(ISERROR(SEARCH("Off Target",G122)))</formula>
    </cfRule>
    <cfRule type="containsText" dxfId="1272" priority="1290" operator="containsText" text="In Danger of Falling Behind Target">
      <formula>NOT(ISERROR(SEARCH("In Danger of Falling Behind Target",G122)))</formula>
    </cfRule>
    <cfRule type="containsText" dxfId="1271" priority="1291" operator="containsText" text="On Track to be Achieved">
      <formula>NOT(ISERROR(SEARCH("On Track to be Achieved",G122)))</formula>
    </cfRule>
    <cfRule type="containsText" dxfId="1270" priority="1292" operator="containsText" text="Fully Achieved">
      <formula>NOT(ISERROR(SEARCH("Fully Achieved",G122)))</formula>
    </cfRule>
    <cfRule type="containsText" dxfId="1269" priority="1293" operator="containsText" text="Fully Achieved">
      <formula>NOT(ISERROR(SEARCH("Fully Achieved",G122)))</formula>
    </cfRule>
    <cfRule type="containsText" dxfId="1268" priority="1294" operator="containsText" text="Fully Achieved">
      <formula>NOT(ISERROR(SEARCH("Fully Achieved",G122)))</formula>
    </cfRule>
    <cfRule type="containsText" dxfId="1267" priority="1295" operator="containsText" text="Deferred">
      <formula>NOT(ISERROR(SEARCH("Deferred",G122)))</formula>
    </cfRule>
    <cfRule type="containsText" dxfId="1266" priority="1296" operator="containsText" text="Deleted">
      <formula>NOT(ISERROR(SEARCH("Deleted",G122)))</formula>
    </cfRule>
    <cfRule type="containsText" dxfId="1265" priority="1297" operator="containsText" text="In Danger of Falling Behind Target">
      <formula>NOT(ISERROR(SEARCH("In Danger of Falling Behind Target",G122)))</formula>
    </cfRule>
    <cfRule type="containsText" dxfId="1264" priority="1298" operator="containsText" text="Not yet due">
      <formula>NOT(ISERROR(SEARCH("Not yet due",G122)))</formula>
    </cfRule>
    <cfRule type="containsText" dxfId="1263" priority="1299" operator="containsText" text="Update not Provided">
      <formula>NOT(ISERROR(SEARCH("Update not Provided",G122)))</formula>
    </cfRule>
  </conditionalFormatting>
  <conditionalFormatting sqref="G122">
    <cfRule type="containsText" dxfId="1262" priority="1228" operator="containsText" text="On track to be achieved">
      <formula>NOT(ISERROR(SEARCH("On track to be achieved",G122)))</formula>
    </cfRule>
    <cfRule type="containsText" dxfId="1261" priority="1229" operator="containsText" text="Deferred">
      <formula>NOT(ISERROR(SEARCH("Deferred",G122)))</formula>
    </cfRule>
    <cfRule type="containsText" dxfId="1260" priority="1230" operator="containsText" text="Deleted">
      <formula>NOT(ISERROR(SEARCH("Deleted",G122)))</formula>
    </cfRule>
    <cfRule type="containsText" dxfId="1259" priority="1231" operator="containsText" text="In Danger of Falling Behind Target">
      <formula>NOT(ISERROR(SEARCH("In Danger of Falling Behind Target",G122)))</formula>
    </cfRule>
    <cfRule type="containsText" dxfId="1258" priority="1232" operator="containsText" text="Not yet due">
      <formula>NOT(ISERROR(SEARCH("Not yet due",G122)))</formula>
    </cfRule>
    <cfRule type="containsText" dxfId="1257" priority="1233" operator="containsText" text="Update not Provided">
      <formula>NOT(ISERROR(SEARCH("Update not Provided",G122)))</formula>
    </cfRule>
    <cfRule type="containsText" dxfId="1256" priority="1234" operator="containsText" text="Not yet due">
      <formula>NOT(ISERROR(SEARCH("Not yet due",G122)))</formula>
    </cfRule>
    <cfRule type="containsText" dxfId="1255" priority="1235" operator="containsText" text="Completed Behind Schedule">
      <formula>NOT(ISERROR(SEARCH("Completed Behind Schedule",G122)))</formula>
    </cfRule>
    <cfRule type="containsText" dxfId="1254" priority="1236" operator="containsText" text="Off Target">
      <formula>NOT(ISERROR(SEARCH("Off Target",G122)))</formula>
    </cfRule>
    <cfRule type="containsText" dxfId="1253" priority="1237" operator="containsText" text="On Track to be Achieved">
      <formula>NOT(ISERROR(SEARCH("On Track to be Achieved",G122)))</formula>
    </cfRule>
    <cfRule type="containsText" dxfId="1252" priority="1238" operator="containsText" text="Fully Achieved">
      <formula>NOT(ISERROR(SEARCH("Fully Achieved",G122)))</formula>
    </cfRule>
    <cfRule type="containsText" dxfId="1251" priority="1239" operator="containsText" text="Not yet due">
      <formula>NOT(ISERROR(SEARCH("Not yet due",G122)))</formula>
    </cfRule>
    <cfRule type="containsText" dxfId="1250" priority="1240" operator="containsText" text="Not Yet Due">
      <formula>NOT(ISERROR(SEARCH("Not Yet Due",G122)))</formula>
    </cfRule>
    <cfRule type="containsText" dxfId="1249" priority="1241" operator="containsText" text="Deferred">
      <formula>NOT(ISERROR(SEARCH("Deferred",G122)))</formula>
    </cfRule>
    <cfRule type="containsText" dxfId="1248" priority="1242" operator="containsText" text="Deleted">
      <formula>NOT(ISERROR(SEARCH("Deleted",G122)))</formula>
    </cfRule>
    <cfRule type="containsText" dxfId="1247" priority="1243" operator="containsText" text="In Danger of Falling Behind Target">
      <formula>NOT(ISERROR(SEARCH("In Danger of Falling Behind Target",G122)))</formula>
    </cfRule>
    <cfRule type="containsText" dxfId="1246" priority="1244" operator="containsText" text="Not yet due">
      <formula>NOT(ISERROR(SEARCH("Not yet due",G122)))</formula>
    </cfRule>
    <cfRule type="containsText" dxfId="1245" priority="1245" operator="containsText" text="Completed Behind Schedule">
      <formula>NOT(ISERROR(SEARCH("Completed Behind Schedule",G122)))</formula>
    </cfRule>
    <cfRule type="containsText" dxfId="1244" priority="1246" operator="containsText" text="Off Target">
      <formula>NOT(ISERROR(SEARCH("Off Target",G122)))</formula>
    </cfRule>
    <cfRule type="containsText" dxfId="1243" priority="1247" operator="containsText" text="In Danger of Falling Behind Target">
      <formula>NOT(ISERROR(SEARCH("In Danger of Falling Behind Target",G122)))</formula>
    </cfRule>
    <cfRule type="containsText" dxfId="1242" priority="1248" operator="containsText" text="On Track to be Achieved">
      <formula>NOT(ISERROR(SEARCH("On Track to be Achieved",G122)))</formula>
    </cfRule>
    <cfRule type="containsText" dxfId="1241" priority="1249" operator="containsText" text="Fully Achieved">
      <formula>NOT(ISERROR(SEARCH("Fully Achieved",G122)))</formula>
    </cfRule>
    <cfRule type="containsText" dxfId="1240" priority="1250" operator="containsText" text="Update not Provided">
      <formula>NOT(ISERROR(SEARCH("Update not Provided",G122)))</formula>
    </cfRule>
    <cfRule type="containsText" dxfId="1239" priority="1251" operator="containsText" text="Not yet due">
      <formula>NOT(ISERROR(SEARCH("Not yet due",G122)))</formula>
    </cfRule>
    <cfRule type="containsText" dxfId="1238" priority="1252" operator="containsText" text="Completed Behind Schedule">
      <formula>NOT(ISERROR(SEARCH("Completed Behind Schedule",G122)))</formula>
    </cfRule>
    <cfRule type="containsText" dxfId="1237" priority="1253" operator="containsText" text="Off Target">
      <formula>NOT(ISERROR(SEARCH("Off Target",G122)))</formula>
    </cfRule>
    <cfRule type="containsText" dxfId="1236" priority="1254" operator="containsText" text="In Danger of Falling Behind Target">
      <formula>NOT(ISERROR(SEARCH("In Danger of Falling Behind Target",G122)))</formula>
    </cfRule>
    <cfRule type="containsText" dxfId="1235" priority="1255" operator="containsText" text="On Track to be Achieved">
      <formula>NOT(ISERROR(SEARCH("On Track to be Achieved",G122)))</formula>
    </cfRule>
    <cfRule type="containsText" dxfId="1234" priority="1256" operator="containsText" text="Fully Achieved">
      <formula>NOT(ISERROR(SEARCH("Fully Achieved",G122)))</formula>
    </cfRule>
    <cfRule type="containsText" dxfId="1233" priority="1257" operator="containsText" text="Fully Achieved">
      <formula>NOT(ISERROR(SEARCH("Fully Achieved",G122)))</formula>
    </cfRule>
    <cfRule type="containsText" dxfId="1232" priority="1258" operator="containsText" text="Fully Achieved">
      <formula>NOT(ISERROR(SEARCH("Fully Achieved",G122)))</formula>
    </cfRule>
    <cfRule type="containsText" dxfId="1231" priority="1259" operator="containsText" text="Deferred">
      <formula>NOT(ISERROR(SEARCH("Deferred",G122)))</formula>
    </cfRule>
    <cfRule type="containsText" dxfId="1230" priority="1260" operator="containsText" text="Deleted">
      <formula>NOT(ISERROR(SEARCH("Deleted",G122)))</formula>
    </cfRule>
    <cfRule type="containsText" dxfId="1229" priority="1261" operator="containsText" text="In Danger of Falling Behind Target">
      <formula>NOT(ISERROR(SEARCH("In Danger of Falling Behind Target",G122)))</formula>
    </cfRule>
    <cfRule type="containsText" dxfId="1228" priority="1262" operator="containsText" text="Not yet due">
      <formula>NOT(ISERROR(SEARCH("Not yet due",G122)))</formula>
    </cfRule>
    <cfRule type="containsText" dxfId="1227" priority="1263" operator="containsText" text="Update not Provided">
      <formula>NOT(ISERROR(SEARCH("Update not Provided",G122)))</formula>
    </cfRule>
  </conditionalFormatting>
  <conditionalFormatting sqref="I4:I12">
    <cfRule type="containsText" dxfId="1226" priority="1192" operator="containsText" text="On track to be achieved">
      <formula>NOT(ISERROR(SEARCH("On track to be achieved",I4)))</formula>
    </cfRule>
    <cfRule type="containsText" dxfId="1225" priority="1193" operator="containsText" text="Deferred">
      <formula>NOT(ISERROR(SEARCH("Deferred",I4)))</formula>
    </cfRule>
    <cfRule type="containsText" dxfId="1224" priority="1194" operator="containsText" text="Deleted">
      <formula>NOT(ISERROR(SEARCH("Deleted",I4)))</formula>
    </cfRule>
    <cfRule type="containsText" dxfId="1223" priority="1195" operator="containsText" text="In Danger of Falling Behind Target">
      <formula>NOT(ISERROR(SEARCH("In Danger of Falling Behind Target",I4)))</formula>
    </cfRule>
    <cfRule type="containsText" dxfId="1222" priority="1196" operator="containsText" text="Not yet due">
      <formula>NOT(ISERROR(SEARCH("Not yet due",I4)))</formula>
    </cfRule>
    <cfRule type="containsText" dxfId="1221" priority="1197" operator="containsText" text="Update not Provided">
      <formula>NOT(ISERROR(SEARCH("Update not Provided",I4)))</formula>
    </cfRule>
    <cfRule type="containsText" dxfId="1220" priority="1198" operator="containsText" text="Not yet due">
      <formula>NOT(ISERROR(SEARCH("Not yet due",I4)))</formula>
    </cfRule>
    <cfRule type="containsText" dxfId="1219" priority="1199" operator="containsText" text="Completed Behind Schedule">
      <formula>NOT(ISERROR(SEARCH("Completed Behind Schedule",I4)))</formula>
    </cfRule>
    <cfRule type="containsText" dxfId="1218" priority="1200" operator="containsText" text="Off Target">
      <formula>NOT(ISERROR(SEARCH("Off Target",I4)))</formula>
    </cfRule>
    <cfRule type="containsText" dxfId="1217" priority="1201" operator="containsText" text="On Track to be Achieved">
      <formula>NOT(ISERROR(SEARCH("On Track to be Achieved",I4)))</formula>
    </cfRule>
    <cfRule type="containsText" dxfId="1216" priority="1202" operator="containsText" text="Fully Achieved">
      <formula>NOT(ISERROR(SEARCH("Fully Achieved",I4)))</formula>
    </cfRule>
    <cfRule type="containsText" dxfId="1215" priority="1203" operator="containsText" text="Not yet due">
      <formula>NOT(ISERROR(SEARCH("Not yet due",I4)))</formula>
    </cfRule>
    <cfRule type="containsText" dxfId="1214" priority="1204" operator="containsText" text="Not Yet Due">
      <formula>NOT(ISERROR(SEARCH("Not Yet Due",I4)))</formula>
    </cfRule>
    <cfRule type="containsText" dxfId="1213" priority="1205" operator="containsText" text="Deferred">
      <formula>NOT(ISERROR(SEARCH("Deferred",I4)))</formula>
    </cfRule>
    <cfRule type="containsText" dxfId="1212" priority="1206" operator="containsText" text="Deleted">
      <formula>NOT(ISERROR(SEARCH("Deleted",I4)))</formula>
    </cfRule>
    <cfRule type="containsText" dxfId="1211" priority="1207" operator="containsText" text="In Danger of Falling Behind Target">
      <formula>NOT(ISERROR(SEARCH("In Danger of Falling Behind Target",I4)))</formula>
    </cfRule>
    <cfRule type="containsText" dxfId="1210" priority="1208" operator="containsText" text="Not yet due">
      <formula>NOT(ISERROR(SEARCH("Not yet due",I4)))</formula>
    </cfRule>
    <cfRule type="containsText" dxfId="1209" priority="1209" operator="containsText" text="Completed Behind Schedule">
      <formula>NOT(ISERROR(SEARCH("Completed Behind Schedule",I4)))</formula>
    </cfRule>
    <cfRule type="containsText" dxfId="1208" priority="1210" operator="containsText" text="Off Target">
      <formula>NOT(ISERROR(SEARCH("Off Target",I4)))</formula>
    </cfRule>
    <cfRule type="containsText" dxfId="1207" priority="1211" operator="containsText" text="In Danger of Falling Behind Target">
      <formula>NOT(ISERROR(SEARCH("In Danger of Falling Behind Target",I4)))</formula>
    </cfRule>
    <cfRule type="containsText" dxfId="1206" priority="1212" operator="containsText" text="On Track to be Achieved">
      <formula>NOT(ISERROR(SEARCH("On Track to be Achieved",I4)))</formula>
    </cfRule>
    <cfRule type="containsText" dxfId="1205" priority="1213" operator="containsText" text="Fully Achieved">
      <formula>NOT(ISERROR(SEARCH("Fully Achieved",I4)))</formula>
    </cfRule>
    <cfRule type="containsText" dxfId="1204" priority="1214" operator="containsText" text="Update not Provided">
      <formula>NOT(ISERROR(SEARCH("Update not Provided",I4)))</formula>
    </cfRule>
    <cfRule type="containsText" dxfId="1203" priority="1215" operator="containsText" text="Not yet due">
      <formula>NOT(ISERROR(SEARCH("Not yet due",I4)))</formula>
    </cfRule>
    <cfRule type="containsText" dxfId="1202" priority="1216" operator="containsText" text="Completed Behind Schedule">
      <formula>NOT(ISERROR(SEARCH("Completed Behind Schedule",I4)))</formula>
    </cfRule>
    <cfRule type="containsText" dxfId="1201" priority="1217" operator="containsText" text="Off Target">
      <formula>NOT(ISERROR(SEARCH("Off Target",I4)))</formula>
    </cfRule>
    <cfRule type="containsText" dxfId="1200" priority="1218" operator="containsText" text="In Danger of Falling Behind Target">
      <formula>NOT(ISERROR(SEARCH("In Danger of Falling Behind Target",I4)))</formula>
    </cfRule>
    <cfRule type="containsText" dxfId="1199" priority="1219" operator="containsText" text="On Track to be Achieved">
      <formula>NOT(ISERROR(SEARCH("On Track to be Achieved",I4)))</formula>
    </cfRule>
    <cfRule type="containsText" dxfId="1198" priority="1220" operator="containsText" text="Fully Achieved">
      <formula>NOT(ISERROR(SEARCH("Fully Achieved",I4)))</formula>
    </cfRule>
    <cfRule type="containsText" dxfId="1197" priority="1221" operator="containsText" text="Fully Achieved">
      <formula>NOT(ISERROR(SEARCH("Fully Achieved",I4)))</formula>
    </cfRule>
    <cfRule type="containsText" dxfId="1196" priority="1222" operator="containsText" text="Fully Achieved">
      <formula>NOT(ISERROR(SEARCH("Fully Achieved",I4)))</formula>
    </cfRule>
    <cfRule type="containsText" dxfId="1195" priority="1223" operator="containsText" text="Deferred">
      <formula>NOT(ISERROR(SEARCH("Deferred",I4)))</formula>
    </cfRule>
    <cfRule type="containsText" dxfId="1194" priority="1224" operator="containsText" text="Deleted">
      <formula>NOT(ISERROR(SEARCH("Deleted",I4)))</formula>
    </cfRule>
    <cfRule type="containsText" dxfId="1193" priority="1225" operator="containsText" text="In Danger of Falling Behind Target">
      <formula>NOT(ISERROR(SEARCH("In Danger of Falling Behind Target",I4)))</formula>
    </cfRule>
    <cfRule type="containsText" dxfId="1192" priority="1226" operator="containsText" text="Not yet due">
      <formula>NOT(ISERROR(SEARCH("Not yet due",I4)))</formula>
    </cfRule>
    <cfRule type="containsText" dxfId="1191" priority="1227" operator="containsText" text="Update not Provided">
      <formula>NOT(ISERROR(SEARCH("Update not Provided",I4)))</formula>
    </cfRule>
  </conditionalFormatting>
  <conditionalFormatting sqref="I14:I31">
    <cfRule type="containsText" dxfId="1190" priority="1156" operator="containsText" text="On track to be achieved">
      <formula>NOT(ISERROR(SEARCH("On track to be achieved",I14)))</formula>
    </cfRule>
    <cfRule type="containsText" dxfId="1189" priority="1157" operator="containsText" text="Deferred">
      <formula>NOT(ISERROR(SEARCH("Deferred",I14)))</formula>
    </cfRule>
    <cfRule type="containsText" dxfId="1188" priority="1158" operator="containsText" text="Deleted">
      <formula>NOT(ISERROR(SEARCH("Deleted",I14)))</formula>
    </cfRule>
    <cfRule type="containsText" dxfId="1187" priority="1159" operator="containsText" text="In Danger of Falling Behind Target">
      <formula>NOT(ISERROR(SEARCH("In Danger of Falling Behind Target",I14)))</formula>
    </cfRule>
    <cfRule type="containsText" dxfId="1186" priority="1160" operator="containsText" text="Not yet due">
      <formula>NOT(ISERROR(SEARCH("Not yet due",I14)))</formula>
    </cfRule>
    <cfRule type="containsText" dxfId="1185" priority="1161" operator="containsText" text="Update not Provided">
      <formula>NOT(ISERROR(SEARCH("Update not Provided",I14)))</formula>
    </cfRule>
    <cfRule type="containsText" dxfId="1184" priority="1162" operator="containsText" text="Not yet due">
      <formula>NOT(ISERROR(SEARCH("Not yet due",I14)))</formula>
    </cfRule>
    <cfRule type="containsText" dxfId="1183" priority="1163" operator="containsText" text="Completed Behind Schedule">
      <formula>NOT(ISERROR(SEARCH("Completed Behind Schedule",I14)))</formula>
    </cfRule>
    <cfRule type="containsText" dxfId="1182" priority="1164" operator="containsText" text="Off Target">
      <formula>NOT(ISERROR(SEARCH("Off Target",I14)))</formula>
    </cfRule>
    <cfRule type="containsText" dxfId="1181" priority="1165" operator="containsText" text="On Track to be Achieved">
      <formula>NOT(ISERROR(SEARCH("On Track to be Achieved",I14)))</formula>
    </cfRule>
    <cfRule type="containsText" dxfId="1180" priority="1166" operator="containsText" text="Fully Achieved">
      <formula>NOT(ISERROR(SEARCH("Fully Achieved",I14)))</formula>
    </cfRule>
    <cfRule type="containsText" dxfId="1179" priority="1167" operator="containsText" text="Not yet due">
      <formula>NOT(ISERROR(SEARCH("Not yet due",I14)))</formula>
    </cfRule>
    <cfRule type="containsText" dxfId="1178" priority="1168" operator="containsText" text="Not Yet Due">
      <formula>NOT(ISERROR(SEARCH("Not Yet Due",I14)))</formula>
    </cfRule>
    <cfRule type="containsText" dxfId="1177" priority="1169" operator="containsText" text="Deferred">
      <formula>NOT(ISERROR(SEARCH("Deferred",I14)))</formula>
    </cfRule>
    <cfRule type="containsText" dxfId="1176" priority="1170" operator="containsText" text="Deleted">
      <formula>NOT(ISERROR(SEARCH("Deleted",I14)))</formula>
    </cfRule>
    <cfRule type="containsText" dxfId="1175" priority="1171" operator="containsText" text="In Danger of Falling Behind Target">
      <formula>NOT(ISERROR(SEARCH("In Danger of Falling Behind Target",I14)))</formula>
    </cfRule>
    <cfRule type="containsText" dxfId="1174" priority="1172" operator="containsText" text="Not yet due">
      <formula>NOT(ISERROR(SEARCH("Not yet due",I14)))</formula>
    </cfRule>
    <cfRule type="containsText" dxfId="1173" priority="1173" operator="containsText" text="Completed Behind Schedule">
      <formula>NOT(ISERROR(SEARCH("Completed Behind Schedule",I14)))</formula>
    </cfRule>
    <cfRule type="containsText" dxfId="1172" priority="1174" operator="containsText" text="Off Target">
      <formula>NOT(ISERROR(SEARCH("Off Target",I14)))</formula>
    </cfRule>
    <cfRule type="containsText" dxfId="1171" priority="1175" operator="containsText" text="In Danger of Falling Behind Target">
      <formula>NOT(ISERROR(SEARCH("In Danger of Falling Behind Target",I14)))</formula>
    </cfRule>
    <cfRule type="containsText" dxfId="1170" priority="1176" operator="containsText" text="On Track to be Achieved">
      <formula>NOT(ISERROR(SEARCH("On Track to be Achieved",I14)))</formula>
    </cfRule>
    <cfRule type="containsText" dxfId="1169" priority="1177" operator="containsText" text="Fully Achieved">
      <formula>NOT(ISERROR(SEARCH("Fully Achieved",I14)))</formula>
    </cfRule>
    <cfRule type="containsText" dxfId="1168" priority="1178" operator="containsText" text="Update not Provided">
      <formula>NOT(ISERROR(SEARCH("Update not Provided",I14)))</formula>
    </cfRule>
    <cfRule type="containsText" dxfId="1167" priority="1179" operator="containsText" text="Not yet due">
      <formula>NOT(ISERROR(SEARCH("Not yet due",I14)))</formula>
    </cfRule>
    <cfRule type="containsText" dxfId="1166" priority="1180" operator="containsText" text="Completed Behind Schedule">
      <formula>NOT(ISERROR(SEARCH("Completed Behind Schedule",I14)))</formula>
    </cfRule>
    <cfRule type="containsText" dxfId="1165" priority="1181" operator="containsText" text="Off Target">
      <formula>NOT(ISERROR(SEARCH("Off Target",I14)))</formula>
    </cfRule>
    <cfRule type="containsText" dxfId="1164" priority="1182" operator="containsText" text="In Danger of Falling Behind Target">
      <formula>NOT(ISERROR(SEARCH("In Danger of Falling Behind Target",I14)))</formula>
    </cfRule>
    <cfRule type="containsText" dxfId="1163" priority="1183" operator="containsText" text="On Track to be Achieved">
      <formula>NOT(ISERROR(SEARCH("On Track to be Achieved",I14)))</formula>
    </cfRule>
    <cfRule type="containsText" dxfId="1162" priority="1184" operator="containsText" text="Fully Achieved">
      <formula>NOT(ISERROR(SEARCH("Fully Achieved",I14)))</formula>
    </cfRule>
    <cfRule type="containsText" dxfId="1161" priority="1185" operator="containsText" text="Fully Achieved">
      <formula>NOT(ISERROR(SEARCH("Fully Achieved",I14)))</formula>
    </cfRule>
    <cfRule type="containsText" dxfId="1160" priority="1186" operator="containsText" text="Fully Achieved">
      <formula>NOT(ISERROR(SEARCH("Fully Achieved",I14)))</formula>
    </cfRule>
    <cfRule type="containsText" dxfId="1159" priority="1187" operator="containsText" text="Deferred">
      <formula>NOT(ISERROR(SEARCH("Deferred",I14)))</formula>
    </cfRule>
    <cfRule type="containsText" dxfId="1158" priority="1188" operator="containsText" text="Deleted">
      <formula>NOT(ISERROR(SEARCH("Deleted",I14)))</formula>
    </cfRule>
    <cfRule type="containsText" dxfId="1157" priority="1189" operator="containsText" text="In Danger of Falling Behind Target">
      <formula>NOT(ISERROR(SEARCH("In Danger of Falling Behind Target",I14)))</formula>
    </cfRule>
    <cfRule type="containsText" dxfId="1156" priority="1190" operator="containsText" text="Not yet due">
      <formula>NOT(ISERROR(SEARCH("Not yet due",I14)))</formula>
    </cfRule>
    <cfRule type="containsText" dxfId="1155" priority="1191" operator="containsText" text="Update not Provided">
      <formula>NOT(ISERROR(SEARCH("Update not Provided",I14)))</formula>
    </cfRule>
  </conditionalFormatting>
  <conditionalFormatting sqref="I32:I42">
    <cfRule type="containsText" dxfId="1154" priority="1120" operator="containsText" text="On track to be achieved">
      <formula>NOT(ISERROR(SEARCH("On track to be achieved",I32)))</formula>
    </cfRule>
    <cfRule type="containsText" dxfId="1153" priority="1121" operator="containsText" text="Deferred">
      <formula>NOT(ISERROR(SEARCH("Deferred",I32)))</formula>
    </cfRule>
    <cfRule type="containsText" dxfId="1152" priority="1122" operator="containsText" text="Deleted">
      <formula>NOT(ISERROR(SEARCH("Deleted",I32)))</formula>
    </cfRule>
    <cfRule type="containsText" dxfId="1151" priority="1123" operator="containsText" text="In Danger of Falling Behind Target">
      <formula>NOT(ISERROR(SEARCH("In Danger of Falling Behind Target",I32)))</formula>
    </cfRule>
    <cfRule type="containsText" dxfId="1150" priority="1124" operator="containsText" text="Not yet due">
      <formula>NOT(ISERROR(SEARCH("Not yet due",I32)))</formula>
    </cfRule>
    <cfRule type="containsText" dxfId="1149" priority="1125" operator="containsText" text="Update not Provided">
      <formula>NOT(ISERROR(SEARCH("Update not Provided",I32)))</formula>
    </cfRule>
    <cfRule type="containsText" dxfId="1148" priority="1126" operator="containsText" text="Not yet due">
      <formula>NOT(ISERROR(SEARCH("Not yet due",I32)))</formula>
    </cfRule>
    <cfRule type="containsText" dxfId="1147" priority="1127" operator="containsText" text="Completed Behind Schedule">
      <formula>NOT(ISERROR(SEARCH("Completed Behind Schedule",I32)))</formula>
    </cfRule>
    <cfRule type="containsText" dxfId="1146" priority="1128" operator="containsText" text="Off Target">
      <formula>NOT(ISERROR(SEARCH("Off Target",I32)))</formula>
    </cfRule>
    <cfRule type="containsText" dxfId="1145" priority="1129" operator="containsText" text="On Track to be Achieved">
      <formula>NOT(ISERROR(SEARCH("On Track to be Achieved",I32)))</formula>
    </cfRule>
    <cfRule type="containsText" dxfId="1144" priority="1130" operator="containsText" text="Fully Achieved">
      <formula>NOT(ISERROR(SEARCH("Fully Achieved",I32)))</formula>
    </cfRule>
    <cfRule type="containsText" dxfId="1143" priority="1131" operator="containsText" text="Not yet due">
      <formula>NOT(ISERROR(SEARCH("Not yet due",I32)))</formula>
    </cfRule>
    <cfRule type="containsText" dxfId="1142" priority="1132" operator="containsText" text="Not Yet Due">
      <formula>NOT(ISERROR(SEARCH("Not Yet Due",I32)))</formula>
    </cfRule>
    <cfRule type="containsText" dxfId="1141" priority="1133" operator="containsText" text="Deferred">
      <formula>NOT(ISERROR(SEARCH("Deferred",I32)))</formula>
    </cfRule>
    <cfRule type="containsText" dxfId="1140" priority="1134" operator="containsText" text="Deleted">
      <formula>NOT(ISERROR(SEARCH("Deleted",I32)))</formula>
    </cfRule>
    <cfRule type="containsText" dxfId="1139" priority="1135" operator="containsText" text="In Danger of Falling Behind Target">
      <formula>NOT(ISERROR(SEARCH("In Danger of Falling Behind Target",I32)))</formula>
    </cfRule>
    <cfRule type="containsText" dxfId="1138" priority="1136" operator="containsText" text="Not yet due">
      <formula>NOT(ISERROR(SEARCH("Not yet due",I32)))</formula>
    </cfRule>
    <cfRule type="containsText" dxfId="1137" priority="1137" operator="containsText" text="Completed Behind Schedule">
      <formula>NOT(ISERROR(SEARCH("Completed Behind Schedule",I32)))</formula>
    </cfRule>
    <cfRule type="containsText" dxfId="1136" priority="1138" operator="containsText" text="Off Target">
      <formula>NOT(ISERROR(SEARCH("Off Target",I32)))</formula>
    </cfRule>
    <cfRule type="containsText" dxfId="1135" priority="1139" operator="containsText" text="In Danger of Falling Behind Target">
      <formula>NOT(ISERROR(SEARCH("In Danger of Falling Behind Target",I32)))</formula>
    </cfRule>
    <cfRule type="containsText" dxfId="1134" priority="1140" operator="containsText" text="On Track to be Achieved">
      <formula>NOT(ISERROR(SEARCH("On Track to be Achieved",I32)))</formula>
    </cfRule>
    <cfRule type="containsText" dxfId="1133" priority="1141" operator="containsText" text="Fully Achieved">
      <formula>NOT(ISERROR(SEARCH("Fully Achieved",I32)))</formula>
    </cfRule>
    <cfRule type="containsText" dxfId="1132" priority="1142" operator="containsText" text="Update not Provided">
      <formula>NOT(ISERROR(SEARCH("Update not Provided",I32)))</formula>
    </cfRule>
    <cfRule type="containsText" dxfId="1131" priority="1143" operator="containsText" text="Not yet due">
      <formula>NOT(ISERROR(SEARCH("Not yet due",I32)))</formula>
    </cfRule>
    <cfRule type="containsText" dxfId="1130" priority="1144" operator="containsText" text="Completed Behind Schedule">
      <formula>NOT(ISERROR(SEARCH("Completed Behind Schedule",I32)))</formula>
    </cfRule>
    <cfRule type="containsText" dxfId="1129" priority="1145" operator="containsText" text="Off Target">
      <formula>NOT(ISERROR(SEARCH("Off Target",I32)))</formula>
    </cfRule>
    <cfRule type="containsText" dxfId="1128" priority="1146" operator="containsText" text="In Danger of Falling Behind Target">
      <formula>NOT(ISERROR(SEARCH("In Danger of Falling Behind Target",I32)))</formula>
    </cfRule>
    <cfRule type="containsText" dxfId="1127" priority="1147" operator="containsText" text="On Track to be Achieved">
      <formula>NOT(ISERROR(SEARCH("On Track to be Achieved",I32)))</formula>
    </cfRule>
    <cfRule type="containsText" dxfId="1126" priority="1148" operator="containsText" text="Fully Achieved">
      <formula>NOT(ISERROR(SEARCH("Fully Achieved",I32)))</formula>
    </cfRule>
    <cfRule type="containsText" dxfId="1125" priority="1149" operator="containsText" text="Fully Achieved">
      <formula>NOT(ISERROR(SEARCH("Fully Achieved",I32)))</formula>
    </cfRule>
    <cfRule type="containsText" dxfId="1124" priority="1150" operator="containsText" text="Fully Achieved">
      <formula>NOT(ISERROR(SEARCH("Fully Achieved",I32)))</formula>
    </cfRule>
    <cfRule type="containsText" dxfId="1123" priority="1151" operator="containsText" text="Deferred">
      <formula>NOT(ISERROR(SEARCH("Deferred",I32)))</formula>
    </cfRule>
    <cfRule type="containsText" dxfId="1122" priority="1152" operator="containsText" text="Deleted">
      <formula>NOT(ISERROR(SEARCH("Deleted",I32)))</formula>
    </cfRule>
    <cfRule type="containsText" dxfId="1121" priority="1153" operator="containsText" text="In Danger of Falling Behind Target">
      <formula>NOT(ISERROR(SEARCH("In Danger of Falling Behind Target",I32)))</formula>
    </cfRule>
    <cfRule type="containsText" dxfId="1120" priority="1154" operator="containsText" text="Not yet due">
      <formula>NOT(ISERROR(SEARCH("Not yet due",I32)))</formula>
    </cfRule>
    <cfRule type="containsText" dxfId="1119" priority="1155" operator="containsText" text="Update not Provided">
      <formula>NOT(ISERROR(SEARCH("Update not Provided",I32)))</formula>
    </cfRule>
  </conditionalFormatting>
  <conditionalFormatting sqref="I43">
    <cfRule type="containsText" dxfId="1118" priority="1084" operator="containsText" text="On track to be achieved">
      <formula>NOT(ISERROR(SEARCH("On track to be achieved",I43)))</formula>
    </cfRule>
    <cfRule type="containsText" dxfId="1117" priority="1085" operator="containsText" text="Deferred">
      <formula>NOT(ISERROR(SEARCH("Deferred",I43)))</formula>
    </cfRule>
    <cfRule type="containsText" dxfId="1116" priority="1086" operator="containsText" text="Deleted">
      <formula>NOT(ISERROR(SEARCH("Deleted",I43)))</formula>
    </cfRule>
    <cfRule type="containsText" dxfId="1115" priority="1087" operator="containsText" text="In Danger of Falling Behind Target">
      <formula>NOT(ISERROR(SEARCH("In Danger of Falling Behind Target",I43)))</formula>
    </cfRule>
    <cfRule type="containsText" dxfId="1114" priority="1088" operator="containsText" text="Not yet due">
      <formula>NOT(ISERROR(SEARCH("Not yet due",I43)))</formula>
    </cfRule>
    <cfRule type="containsText" dxfId="1113" priority="1089" operator="containsText" text="Update not Provided">
      <formula>NOT(ISERROR(SEARCH("Update not Provided",I43)))</formula>
    </cfRule>
    <cfRule type="containsText" dxfId="1112" priority="1090" operator="containsText" text="Not yet due">
      <formula>NOT(ISERROR(SEARCH("Not yet due",I43)))</formula>
    </cfRule>
    <cfRule type="containsText" dxfId="1111" priority="1091" operator="containsText" text="Completed Behind Schedule">
      <formula>NOT(ISERROR(SEARCH("Completed Behind Schedule",I43)))</formula>
    </cfRule>
    <cfRule type="containsText" dxfId="1110" priority="1092" operator="containsText" text="Off Target">
      <formula>NOT(ISERROR(SEARCH("Off Target",I43)))</formula>
    </cfRule>
    <cfRule type="containsText" dxfId="1109" priority="1093" operator="containsText" text="On Track to be Achieved">
      <formula>NOT(ISERROR(SEARCH("On Track to be Achieved",I43)))</formula>
    </cfRule>
    <cfRule type="containsText" dxfId="1108" priority="1094" operator="containsText" text="Fully Achieved">
      <formula>NOT(ISERROR(SEARCH("Fully Achieved",I43)))</formula>
    </cfRule>
    <cfRule type="containsText" dxfId="1107" priority="1095" operator="containsText" text="Not yet due">
      <formula>NOT(ISERROR(SEARCH("Not yet due",I43)))</formula>
    </cfRule>
    <cfRule type="containsText" dxfId="1106" priority="1096" operator="containsText" text="Not Yet Due">
      <formula>NOT(ISERROR(SEARCH("Not Yet Due",I43)))</formula>
    </cfRule>
    <cfRule type="containsText" dxfId="1105" priority="1097" operator="containsText" text="Deferred">
      <formula>NOT(ISERROR(SEARCH("Deferred",I43)))</formula>
    </cfRule>
    <cfRule type="containsText" dxfId="1104" priority="1098" operator="containsText" text="Deleted">
      <formula>NOT(ISERROR(SEARCH("Deleted",I43)))</formula>
    </cfRule>
    <cfRule type="containsText" dxfId="1103" priority="1099" operator="containsText" text="In Danger of Falling Behind Target">
      <formula>NOT(ISERROR(SEARCH("In Danger of Falling Behind Target",I43)))</formula>
    </cfRule>
    <cfRule type="containsText" dxfId="1102" priority="1100" operator="containsText" text="Not yet due">
      <formula>NOT(ISERROR(SEARCH("Not yet due",I43)))</formula>
    </cfRule>
    <cfRule type="containsText" dxfId="1101" priority="1101" operator="containsText" text="Completed Behind Schedule">
      <formula>NOT(ISERROR(SEARCH("Completed Behind Schedule",I43)))</formula>
    </cfRule>
    <cfRule type="containsText" dxfId="1100" priority="1102" operator="containsText" text="Off Target">
      <formula>NOT(ISERROR(SEARCH("Off Target",I43)))</formula>
    </cfRule>
    <cfRule type="containsText" dxfId="1099" priority="1103" operator="containsText" text="In Danger of Falling Behind Target">
      <formula>NOT(ISERROR(SEARCH("In Danger of Falling Behind Target",I43)))</formula>
    </cfRule>
    <cfRule type="containsText" dxfId="1098" priority="1104" operator="containsText" text="On Track to be Achieved">
      <formula>NOT(ISERROR(SEARCH("On Track to be Achieved",I43)))</formula>
    </cfRule>
    <cfRule type="containsText" dxfId="1097" priority="1105" operator="containsText" text="Fully Achieved">
      <formula>NOT(ISERROR(SEARCH("Fully Achieved",I43)))</formula>
    </cfRule>
    <cfRule type="containsText" dxfId="1096" priority="1106" operator="containsText" text="Update not Provided">
      <formula>NOT(ISERROR(SEARCH("Update not Provided",I43)))</formula>
    </cfRule>
    <cfRule type="containsText" dxfId="1095" priority="1107" operator="containsText" text="Not yet due">
      <formula>NOT(ISERROR(SEARCH("Not yet due",I43)))</formula>
    </cfRule>
    <cfRule type="containsText" dxfId="1094" priority="1108" operator="containsText" text="Completed Behind Schedule">
      <formula>NOT(ISERROR(SEARCH("Completed Behind Schedule",I43)))</formula>
    </cfRule>
    <cfRule type="containsText" dxfId="1093" priority="1109" operator="containsText" text="Off Target">
      <formula>NOT(ISERROR(SEARCH("Off Target",I43)))</formula>
    </cfRule>
    <cfRule type="containsText" dxfId="1092" priority="1110" operator="containsText" text="In Danger of Falling Behind Target">
      <formula>NOT(ISERROR(SEARCH("In Danger of Falling Behind Target",I43)))</formula>
    </cfRule>
    <cfRule type="containsText" dxfId="1091" priority="1111" operator="containsText" text="On Track to be Achieved">
      <formula>NOT(ISERROR(SEARCH("On Track to be Achieved",I43)))</formula>
    </cfRule>
    <cfRule type="containsText" dxfId="1090" priority="1112" operator="containsText" text="Fully Achieved">
      <formula>NOT(ISERROR(SEARCH("Fully Achieved",I43)))</formula>
    </cfRule>
    <cfRule type="containsText" dxfId="1089" priority="1113" operator="containsText" text="Fully Achieved">
      <formula>NOT(ISERROR(SEARCH("Fully Achieved",I43)))</formula>
    </cfRule>
    <cfRule type="containsText" dxfId="1088" priority="1114" operator="containsText" text="Fully Achieved">
      <formula>NOT(ISERROR(SEARCH("Fully Achieved",I43)))</formula>
    </cfRule>
    <cfRule type="containsText" dxfId="1087" priority="1115" operator="containsText" text="Deferred">
      <formula>NOT(ISERROR(SEARCH("Deferred",I43)))</formula>
    </cfRule>
    <cfRule type="containsText" dxfId="1086" priority="1116" operator="containsText" text="Deleted">
      <formula>NOT(ISERROR(SEARCH("Deleted",I43)))</formula>
    </cfRule>
    <cfRule type="containsText" dxfId="1085" priority="1117" operator="containsText" text="In Danger of Falling Behind Target">
      <formula>NOT(ISERROR(SEARCH("In Danger of Falling Behind Target",I43)))</formula>
    </cfRule>
    <cfRule type="containsText" dxfId="1084" priority="1118" operator="containsText" text="Not yet due">
      <formula>NOT(ISERROR(SEARCH("Not yet due",I43)))</formula>
    </cfRule>
    <cfRule type="containsText" dxfId="1083" priority="1119" operator="containsText" text="Update not Provided">
      <formula>NOT(ISERROR(SEARCH("Update not Provided",I43)))</formula>
    </cfRule>
  </conditionalFormatting>
  <conditionalFormatting sqref="I43">
    <cfRule type="containsText" dxfId="1082" priority="1048" operator="containsText" text="On track to be achieved">
      <formula>NOT(ISERROR(SEARCH("On track to be achieved",I43)))</formula>
    </cfRule>
    <cfRule type="containsText" dxfId="1081" priority="1049" operator="containsText" text="Deferred">
      <formula>NOT(ISERROR(SEARCH("Deferred",I43)))</formula>
    </cfRule>
    <cfRule type="containsText" dxfId="1080" priority="1050" operator="containsText" text="Deleted">
      <formula>NOT(ISERROR(SEARCH("Deleted",I43)))</formula>
    </cfRule>
    <cfRule type="containsText" dxfId="1079" priority="1051" operator="containsText" text="In Danger of Falling Behind Target">
      <formula>NOT(ISERROR(SEARCH("In Danger of Falling Behind Target",I43)))</formula>
    </cfRule>
    <cfRule type="containsText" dxfId="1078" priority="1052" operator="containsText" text="Not yet due">
      <formula>NOT(ISERROR(SEARCH("Not yet due",I43)))</formula>
    </cfRule>
    <cfRule type="containsText" dxfId="1077" priority="1053" operator="containsText" text="Update not Provided">
      <formula>NOT(ISERROR(SEARCH("Update not Provided",I43)))</formula>
    </cfRule>
    <cfRule type="containsText" dxfId="1076" priority="1054" operator="containsText" text="Not yet due">
      <formula>NOT(ISERROR(SEARCH("Not yet due",I43)))</formula>
    </cfRule>
    <cfRule type="containsText" dxfId="1075" priority="1055" operator="containsText" text="Completed Behind Schedule">
      <formula>NOT(ISERROR(SEARCH("Completed Behind Schedule",I43)))</formula>
    </cfRule>
    <cfRule type="containsText" dxfId="1074" priority="1056" operator="containsText" text="Off Target">
      <formula>NOT(ISERROR(SEARCH("Off Target",I43)))</formula>
    </cfRule>
    <cfRule type="containsText" dxfId="1073" priority="1057" operator="containsText" text="On Track to be Achieved">
      <formula>NOT(ISERROR(SEARCH("On Track to be Achieved",I43)))</formula>
    </cfRule>
    <cfRule type="containsText" dxfId="1072" priority="1058" operator="containsText" text="Fully Achieved">
      <formula>NOT(ISERROR(SEARCH("Fully Achieved",I43)))</formula>
    </cfRule>
    <cfRule type="containsText" dxfId="1071" priority="1059" operator="containsText" text="Not yet due">
      <formula>NOT(ISERROR(SEARCH("Not yet due",I43)))</formula>
    </cfRule>
    <cfRule type="containsText" dxfId="1070" priority="1060" operator="containsText" text="Not Yet Due">
      <formula>NOT(ISERROR(SEARCH("Not Yet Due",I43)))</formula>
    </cfRule>
    <cfRule type="containsText" dxfId="1069" priority="1061" operator="containsText" text="Deferred">
      <formula>NOT(ISERROR(SEARCH("Deferred",I43)))</formula>
    </cfRule>
    <cfRule type="containsText" dxfId="1068" priority="1062" operator="containsText" text="Deleted">
      <formula>NOT(ISERROR(SEARCH("Deleted",I43)))</formula>
    </cfRule>
    <cfRule type="containsText" dxfId="1067" priority="1063" operator="containsText" text="In Danger of Falling Behind Target">
      <formula>NOT(ISERROR(SEARCH("In Danger of Falling Behind Target",I43)))</formula>
    </cfRule>
    <cfRule type="containsText" dxfId="1066" priority="1064" operator="containsText" text="Not yet due">
      <formula>NOT(ISERROR(SEARCH("Not yet due",I43)))</formula>
    </cfRule>
    <cfRule type="containsText" dxfId="1065" priority="1065" operator="containsText" text="Completed Behind Schedule">
      <formula>NOT(ISERROR(SEARCH("Completed Behind Schedule",I43)))</formula>
    </cfRule>
    <cfRule type="containsText" dxfId="1064" priority="1066" operator="containsText" text="Off Target">
      <formula>NOT(ISERROR(SEARCH("Off Target",I43)))</formula>
    </cfRule>
    <cfRule type="containsText" dxfId="1063" priority="1067" operator="containsText" text="In Danger of Falling Behind Target">
      <formula>NOT(ISERROR(SEARCH("In Danger of Falling Behind Target",I43)))</formula>
    </cfRule>
    <cfRule type="containsText" dxfId="1062" priority="1068" operator="containsText" text="On Track to be Achieved">
      <formula>NOT(ISERROR(SEARCH("On Track to be Achieved",I43)))</formula>
    </cfRule>
    <cfRule type="containsText" dxfId="1061" priority="1069" operator="containsText" text="Fully Achieved">
      <formula>NOT(ISERROR(SEARCH("Fully Achieved",I43)))</formula>
    </cfRule>
    <cfRule type="containsText" dxfId="1060" priority="1070" operator="containsText" text="Update not Provided">
      <formula>NOT(ISERROR(SEARCH("Update not Provided",I43)))</formula>
    </cfRule>
    <cfRule type="containsText" dxfId="1059" priority="1071" operator="containsText" text="Not yet due">
      <formula>NOT(ISERROR(SEARCH("Not yet due",I43)))</formula>
    </cfRule>
    <cfRule type="containsText" dxfId="1058" priority="1072" operator="containsText" text="Completed Behind Schedule">
      <formula>NOT(ISERROR(SEARCH("Completed Behind Schedule",I43)))</formula>
    </cfRule>
    <cfRule type="containsText" dxfId="1057" priority="1073" operator="containsText" text="Off Target">
      <formula>NOT(ISERROR(SEARCH("Off Target",I43)))</formula>
    </cfRule>
    <cfRule type="containsText" dxfId="1056" priority="1074" operator="containsText" text="In Danger of Falling Behind Target">
      <formula>NOT(ISERROR(SEARCH("In Danger of Falling Behind Target",I43)))</formula>
    </cfRule>
    <cfRule type="containsText" dxfId="1055" priority="1075" operator="containsText" text="On Track to be Achieved">
      <formula>NOT(ISERROR(SEARCH("On Track to be Achieved",I43)))</formula>
    </cfRule>
    <cfRule type="containsText" dxfId="1054" priority="1076" operator="containsText" text="Fully Achieved">
      <formula>NOT(ISERROR(SEARCH("Fully Achieved",I43)))</formula>
    </cfRule>
    <cfRule type="containsText" dxfId="1053" priority="1077" operator="containsText" text="Fully Achieved">
      <formula>NOT(ISERROR(SEARCH("Fully Achieved",I43)))</formula>
    </cfRule>
    <cfRule type="containsText" dxfId="1052" priority="1078" operator="containsText" text="Fully Achieved">
      <formula>NOT(ISERROR(SEARCH("Fully Achieved",I43)))</formula>
    </cfRule>
    <cfRule type="containsText" dxfId="1051" priority="1079" operator="containsText" text="Deferred">
      <formula>NOT(ISERROR(SEARCH("Deferred",I43)))</formula>
    </cfRule>
    <cfRule type="containsText" dxfId="1050" priority="1080" operator="containsText" text="Deleted">
      <formula>NOT(ISERROR(SEARCH("Deleted",I43)))</formula>
    </cfRule>
    <cfRule type="containsText" dxfId="1049" priority="1081" operator="containsText" text="In Danger of Falling Behind Target">
      <formula>NOT(ISERROR(SEARCH("In Danger of Falling Behind Target",I43)))</formula>
    </cfRule>
    <cfRule type="containsText" dxfId="1048" priority="1082" operator="containsText" text="Not yet due">
      <formula>NOT(ISERROR(SEARCH("Not yet due",I43)))</formula>
    </cfRule>
    <cfRule type="containsText" dxfId="1047" priority="1083" operator="containsText" text="Update not Provided">
      <formula>NOT(ISERROR(SEARCH("Update not Provided",I43)))</formula>
    </cfRule>
  </conditionalFormatting>
  <conditionalFormatting sqref="I43">
    <cfRule type="containsText" dxfId="1046" priority="1012" operator="containsText" text="On track to be achieved">
      <formula>NOT(ISERROR(SEARCH("On track to be achieved",I43)))</formula>
    </cfRule>
    <cfRule type="containsText" dxfId="1045" priority="1013" operator="containsText" text="Deferred">
      <formula>NOT(ISERROR(SEARCH("Deferred",I43)))</formula>
    </cfRule>
    <cfRule type="containsText" dxfId="1044" priority="1014" operator="containsText" text="Deleted">
      <formula>NOT(ISERROR(SEARCH("Deleted",I43)))</formula>
    </cfRule>
    <cfRule type="containsText" dxfId="1043" priority="1015" operator="containsText" text="In Danger of Falling Behind Target">
      <formula>NOT(ISERROR(SEARCH("In Danger of Falling Behind Target",I43)))</formula>
    </cfRule>
    <cfRule type="containsText" dxfId="1042" priority="1016" operator="containsText" text="Not yet due">
      <formula>NOT(ISERROR(SEARCH("Not yet due",I43)))</formula>
    </cfRule>
    <cfRule type="containsText" dxfId="1041" priority="1017" operator="containsText" text="Update not Provided">
      <formula>NOT(ISERROR(SEARCH("Update not Provided",I43)))</formula>
    </cfRule>
    <cfRule type="containsText" dxfId="1040" priority="1018" operator="containsText" text="Not yet due">
      <formula>NOT(ISERROR(SEARCH("Not yet due",I43)))</formula>
    </cfRule>
    <cfRule type="containsText" dxfId="1039" priority="1019" operator="containsText" text="Completed Behind Schedule">
      <formula>NOT(ISERROR(SEARCH("Completed Behind Schedule",I43)))</formula>
    </cfRule>
    <cfRule type="containsText" dxfId="1038" priority="1020" operator="containsText" text="Off Target">
      <formula>NOT(ISERROR(SEARCH("Off Target",I43)))</formula>
    </cfRule>
    <cfRule type="containsText" dxfId="1037" priority="1021" operator="containsText" text="On Track to be Achieved">
      <formula>NOT(ISERROR(SEARCH("On Track to be Achieved",I43)))</formula>
    </cfRule>
    <cfRule type="containsText" dxfId="1036" priority="1022" operator="containsText" text="Fully Achieved">
      <formula>NOT(ISERROR(SEARCH("Fully Achieved",I43)))</formula>
    </cfRule>
    <cfRule type="containsText" dxfId="1035" priority="1023" operator="containsText" text="Not yet due">
      <formula>NOT(ISERROR(SEARCH("Not yet due",I43)))</formula>
    </cfRule>
    <cfRule type="containsText" dxfId="1034" priority="1024" operator="containsText" text="Not Yet Due">
      <formula>NOT(ISERROR(SEARCH("Not Yet Due",I43)))</formula>
    </cfRule>
    <cfRule type="containsText" dxfId="1033" priority="1025" operator="containsText" text="Deferred">
      <formula>NOT(ISERROR(SEARCH("Deferred",I43)))</formula>
    </cfRule>
    <cfRule type="containsText" dxfId="1032" priority="1026" operator="containsText" text="Deleted">
      <formula>NOT(ISERROR(SEARCH("Deleted",I43)))</formula>
    </cfRule>
    <cfRule type="containsText" dxfId="1031" priority="1027" operator="containsText" text="In Danger of Falling Behind Target">
      <formula>NOT(ISERROR(SEARCH("In Danger of Falling Behind Target",I43)))</formula>
    </cfRule>
    <cfRule type="containsText" dxfId="1030" priority="1028" operator="containsText" text="Not yet due">
      <formula>NOT(ISERROR(SEARCH("Not yet due",I43)))</formula>
    </cfRule>
    <cfRule type="containsText" dxfId="1029" priority="1029" operator="containsText" text="Completed Behind Schedule">
      <formula>NOT(ISERROR(SEARCH("Completed Behind Schedule",I43)))</formula>
    </cfRule>
    <cfRule type="containsText" dxfId="1028" priority="1030" operator="containsText" text="Off Target">
      <formula>NOT(ISERROR(SEARCH("Off Target",I43)))</formula>
    </cfRule>
    <cfRule type="containsText" dxfId="1027" priority="1031" operator="containsText" text="In Danger of Falling Behind Target">
      <formula>NOT(ISERROR(SEARCH("In Danger of Falling Behind Target",I43)))</formula>
    </cfRule>
    <cfRule type="containsText" dxfId="1026" priority="1032" operator="containsText" text="On Track to be Achieved">
      <formula>NOT(ISERROR(SEARCH("On Track to be Achieved",I43)))</formula>
    </cfRule>
    <cfRule type="containsText" dxfId="1025" priority="1033" operator="containsText" text="Fully Achieved">
      <formula>NOT(ISERROR(SEARCH("Fully Achieved",I43)))</formula>
    </cfRule>
    <cfRule type="containsText" dxfId="1024" priority="1034" operator="containsText" text="Update not Provided">
      <formula>NOT(ISERROR(SEARCH("Update not Provided",I43)))</formula>
    </cfRule>
    <cfRule type="containsText" dxfId="1023" priority="1035" operator="containsText" text="Not yet due">
      <formula>NOT(ISERROR(SEARCH("Not yet due",I43)))</formula>
    </cfRule>
    <cfRule type="containsText" dxfId="1022" priority="1036" operator="containsText" text="Completed Behind Schedule">
      <formula>NOT(ISERROR(SEARCH("Completed Behind Schedule",I43)))</formula>
    </cfRule>
    <cfRule type="containsText" dxfId="1021" priority="1037" operator="containsText" text="Off Target">
      <formula>NOT(ISERROR(SEARCH("Off Target",I43)))</formula>
    </cfRule>
    <cfRule type="containsText" dxfId="1020" priority="1038" operator="containsText" text="In Danger of Falling Behind Target">
      <formula>NOT(ISERROR(SEARCH("In Danger of Falling Behind Target",I43)))</formula>
    </cfRule>
    <cfRule type="containsText" dxfId="1019" priority="1039" operator="containsText" text="On Track to be Achieved">
      <formula>NOT(ISERROR(SEARCH("On Track to be Achieved",I43)))</formula>
    </cfRule>
    <cfRule type="containsText" dxfId="1018" priority="1040" operator="containsText" text="Fully Achieved">
      <formula>NOT(ISERROR(SEARCH("Fully Achieved",I43)))</formula>
    </cfRule>
    <cfRule type="containsText" dxfId="1017" priority="1041" operator="containsText" text="Fully Achieved">
      <formula>NOT(ISERROR(SEARCH("Fully Achieved",I43)))</formula>
    </cfRule>
    <cfRule type="containsText" dxfId="1016" priority="1042" operator="containsText" text="Fully Achieved">
      <formula>NOT(ISERROR(SEARCH("Fully Achieved",I43)))</formula>
    </cfRule>
    <cfRule type="containsText" dxfId="1015" priority="1043" operator="containsText" text="Deferred">
      <formula>NOT(ISERROR(SEARCH("Deferred",I43)))</formula>
    </cfRule>
    <cfRule type="containsText" dxfId="1014" priority="1044" operator="containsText" text="Deleted">
      <formula>NOT(ISERROR(SEARCH("Deleted",I43)))</formula>
    </cfRule>
    <cfRule type="containsText" dxfId="1013" priority="1045" operator="containsText" text="In Danger of Falling Behind Target">
      <formula>NOT(ISERROR(SEARCH("In Danger of Falling Behind Target",I43)))</formula>
    </cfRule>
    <cfRule type="containsText" dxfId="1012" priority="1046" operator="containsText" text="Not yet due">
      <formula>NOT(ISERROR(SEARCH("Not yet due",I43)))</formula>
    </cfRule>
    <cfRule type="containsText" dxfId="1011" priority="1047" operator="containsText" text="Update not Provided">
      <formula>NOT(ISERROR(SEARCH("Update not Provided",I43)))</formula>
    </cfRule>
  </conditionalFormatting>
  <conditionalFormatting sqref="I44:I50">
    <cfRule type="containsText" dxfId="1010" priority="976" operator="containsText" text="On track to be achieved">
      <formula>NOT(ISERROR(SEARCH("On track to be achieved",I44)))</formula>
    </cfRule>
    <cfRule type="containsText" dxfId="1009" priority="977" operator="containsText" text="Deferred">
      <formula>NOT(ISERROR(SEARCH("Deferred",I44)))</formula>
    </cfRule>
    <cfRule type="containsText" dxfId="1008" priority="978" operator="containsText" text="Deleted">
      <formula>NOT(ISERROR(SEARCH("Deleted",I44)))</formula>
    </cfRule>
    <cfRule type="containsText" dxfId="1007" priority="979" operator="containsText" text="In Danger of Falling Behind Target">
      <formula>NOT(ISERROR(SEARCH("In Danger of Falling Behind Target",I44)))</formula>
    </cfRule>
    <cfRule type="containsText" dxfId="1006" priority="980" operator="containsText" text="Not yet due">
      <formula>NOT(ISERROR(SEARCH("Not yet due",I44)))</formula>
    </cfRule>
    <cfRule type="containsText" dxfId="1005" priority="981" operator="containsText" text="Update not Provided">
      <formula>NOT(ISERROR(SEARCH("Update not Provided",I44)))</formula>
    </cfRule>
    <cfRule type="containsText" dxfId="1004" priority="982" operator="containsText" text="Not yet due">
      <formula>NOT(ISERROR(SEARCH("Not yet due",I44)))</formula>
    </cfRule>
    <cfRule type="containsText" dxfId="1003" priority="983" operator="containsText" text="Completed Behind Schedule">
      <formula>NOT(ISERROR(SEARCH("Completed Behind Schedule",I44)))</formula>
    </cfRule>
    <cfRule type="containsText" dxfId="1002" priority="984" operator="containsText" text="Off Target">
      <formula>NOT(ISERROR(SEARCH("Off Target",I44)))</formula>
    </cfRule>
    <cfRule type="containsText" dxfId="1001" priority="985" operator="containsText" text="On Track to be Achieved">
      <formula>NOT(ISERROR(SEARCH("On Track to be Achieved",I44)))</formula>
    </cfRule>
    <cfRule type="containsText" dxfId="1000" priority="986" operator="containsText" text="Fully Achieved">
      <formula>NOT(ISERROR(SEARCH("Fully Achieved",I44)))</formula>
    </cfRule>
    <cfRule type="containsText" dxfId="999" priority="987" operator="containsText" text="Not yet due">
      <formula>NOT(ISERROR(SEARCH("Not yet due",I44)))</formula>
    </cfRule>
    <cfRule type="containsText" dxfId="998" priority="988" operator="containsText" text="Not Yet Due">
      <formula>NOT(ISERROR(SEARCH("Not Yet Due",I44)))</formula>
    </cfRule>
    <cfRule type="containsText" dxfId="997" priority="989" operator="containsText" text="Deferred">
      <formula>NOT(ISERROR(SEARCH("Deferred",I44)))</formula>
    </cfRule>
    <cfRule type="containsText" dxfId="996" priority="990" operator="containsText" text="Deleted">
      <formula>NOT(ISERROR(SEARCH("Deleted",I44)))</formula>
    </cfRule>
    <cfRule type="containsText" dxfId="995" priority="991" operator="containsText" text="In Danger of Falling Behind Target">
      <formula>NOT(ISERROR(SEARCH("In Danger of Falling Behind Target",I44)))</formula>
    </cfRule>
    <cfRule type="containsText" dxfId="994" priority="992" operator="containsText" text="Not yet due">
      <formula>NOT(ISERROR(SEARCH("Not yet due",I44)))</formula>
    </cfRule>
    <cfRule type="containsText" dxfId="993" priority="993" operator="containsText" text="Completed Behind Schedule">
      <formula>NOT(ISERROR(SEARCH("Completed Behind Schedule",I44)))</formula>
    </cfRule>
    <cfRule type="containsText" dxfId="992" priority="994" operator="containsText" text="Off Target">
      <formula>NOT(ISERROR(SEARCH("Off Target",I44)))</formula>
    </cfRule>
    <cfRule type="containsText" dxfId="991" priority="995" operator="containsText" text="In Danger of Falling Behind Target">
      <formula>NOT(ISERROR(SEARCH("In Danger of Falling Behind Target",I44)))</formula>
    </cfRule>
    <cfRule type="containsText" dxfId="990" priority="996" operator="containsText" text="On Track to be Achieved">
      <formula>NOT(ISERROR(SEARCH("On Track to be Achieved",I44)))</formula>
    </cfRule>
    <cfRule type="containsText" dxfId="989" priority="997" operator="containsText" text="Fully Achieved">
      <formula>NOT(ISERROR(SEARCH("Fully Achieved",I44)))</formula>
    </cfRule>
    <cfRule type="containsText" dxfId="988" priority="998" operator="containsText" text="Update not Provided">
      <formula>NOT(ISERROR(SEARCH("Update not Provided",I44)))</formula>
    </cfRule>
    <cfRule type="containsText" dxfId="987" priority="999" operator="containsText" text="Not yet due">
      <formula>NOT(ISERROR(SEARCH("Not yet due",I44)))</formula>
    </cfRule>
    <cfRule type="containsText" dxfId="986" priority="1000" operator="containsText" text="Completed Behind Schedule">
      <formula>NOT(ISERROR(SEARCH("Completed Behind Schedule",I44)))</formula>
    </cfRule>
    <cfRule type="containsText" dxfId="985" priority="1001" operator="containsText" text="Off Target">
      <formula>NOT(ISERROR(SEARCH("Off Target",I44)))</formula>
    </cfRule>
    <cfRule type="containsText" dxfId="984" priority="1002" operator="containsText" text="In Danger of Falling Behind Target">
      <formula>NOT(ISERROR(SEARCH("In Danger of Falling Behind Target",I44)))</formula>
    </cfRule>
    <cfRule type="containsText" dxfId="983" priority="1003" operator="containsText" text="On Track to be Achieved">
      <formula>NOT(ISERROR(SEARCH("On Track to be Achieved",I44)))</formula>
    </cfRule>
    <cfRule type="containsText" dxfId="982" priority="1004" operator="containsText" text="Fully Achieved">
      <formula>NOT(ISERROR(SEARCH("Fully Achieved",I44)))</formula>
    </cfRule>
    <cfRule type="containsText" dxfId="981" priority="1005" operator="containsText" text="Fully Achieved">
      <formula>NOT(ISERROR(SEARCH("Fully Achieved",I44)))</formula>
    </cfRule>
    <cfRule type="containsText" dxfId="980" priority="1006" operator="containsText" text="Fully Achieved">
      <formula>NOT(ISERROR(SEARCH("Fully Achieved",I44)))</formula>
    </cfRule>
    <cfRule type="containsText" dxfId="979" priority="1007" operator="containsText" text="Deferred">
      <formula>NOT(ISERROR(SEARCH("Deferred",I44)))</formula>
    </cfRule>
    <cfRule type="containsText" dxfId="978" priority="1008" operator="containsText" text="Deleted">
      <formula>NOT(ISERROR(SEARCH("Deleted",I44)))</formula>
    </cfRule>
    <cfRule type="containsText" dxfId="977" priority="1009" operator="containsText" text="In Danger of Falling Behind Target">
      <formula>NOT(ISERROR(SEARCH("In Danger of Falling Behind Target",I44)))</formula>
    </cfRule>
    <cfRule type="containsText" dxfId="976" priority="1010" operator="containsText" text="Not yet due">
      <formula>NOT(ISERROR(SEARCH("Not yet due",I44)))</formula>
    </cfRule>
    <cfRule type="containsText" dxfId="975" priority="1011" operator="containsText" text="Update not Provided">
      <formula>NOT(ISERROR(SEARCH("Update not Provided",I44)))</formula>
    </cfRule>
  </conditionalFormatting>
  <conditionalFormatting sqref="I51">
    <cfRule type="containsText" dxfId="974" priority="940" operator="containsText" text="On track to be achieved">
      <formula>NOT(ISERROR(SEARCH("On track to be achieved",I51)))</formula>
    </cfRule>
    <cfRule type="containsText" dxfId="973" priority="941" operator="containsText" text="Deferred">
      <formula>NOT(ISERROR(SEARCH("Deferred",I51)))</formula>
    </cfRule>
    <cfRule type="containsText" dxfId="972" priority="942" operator="containsText" text="Deleted">
      <formula>NOT(ISERROR(SEARCH("Deleted",I51)))</formula>
    </cfRule>
    <cfRule type="containsText" dxfId="971" priority="943" operator="containsText" text="In Danger of Falling Behind Target">
      <formula>NOT(ISERROR(SEARCH("In Danger of Falling Behind Target",I51)))</formula>
    </cfRule>
    <cfRule type="containsText" dxfId="970" priority="944" operator="containsText" text="Not yet due">
      <formula>NOT(ISERROR(SEARCH("Not yet due",I51)))</formula>
    </cfRule>
    <cfRule type="containsText" dxfId="969" priority="945" operator="containsText" text="Update not Provided">
      <formula>NOT(ISERROR(SEARCH("Update not Provided",I51)))</formula>
    </cfRule>
    <cfRule type="containsText" dxfId="968" priority="946" operator="containsText" text="Not yet due">
      <formula>NOT(ISERROR(SEARCH("Not yet due",I51)))</formula>
    </cfRule>
    <cfRule type="containsText" dxfId="967" priority="947" operator="containsText" text="Completed Behind Schedule">
      <formula>NOT(ISERROR(SEARCH("Completed Behind Schedule",I51)))</formula>
    </cfRule>
    <cfRule type="containsText" dxfId="966" priority="948" operator="containsText" text="Off Target">
      <formula>NOT(ISERROR(SEARCH("Off Target",I51)))</formula>
    </cfRule>
    <cfRule type="containsText" dxfId="965" priority="949" operator="containsText" text="On Track to be Achieved">
      <formula>NOT(ISERROR(SEARCH("On Track to be Achieved",I51)))</formula>
    </cfRule>
    <cfRule type="containsText" dxfId="964" priority="950" operator="containsText" text="Fully Achieved">
      <formula>NOT(ISERROR(SEARCH("Fully Achieved",I51)))</formula>
    </cfRule>
    <cfRule type="containsText" dxfId="963" priority="951" operator="containsText" text="Not yet due">
      <formula>NOT(ISERROR(SEARCH("Not yet due",I51)))</formula>
    </cfRule>
    <cfRule type="containsText" dxfId="962" priority="952" operator="containsText" text="Not Yet Due">
      <formula>NOT(ISERROR(SEARCH("Not Yet Due",I51)))</formula>
    </cfRule>
    <cfRule type="containsText" dxfId="961" priority="953" operator="containsText" text="Deferred">
      <formula>NOT(ISERROR(SEARCH("Deferred",I51)))</formula>
    </cfRule>
    <cfRule type="containsText" dxfId="960" priority="954" operator="containsText" text="Deleted">
      <formula>NOT(ISERROR(SEARCH("Deleted",I51)))</formula>
    </cfRule>
    <cfRule type="containsText" dxfId="959" priority="955" operator="containsText" text="In Danger of Falling Behind Target">
      <formula>NOT(ISERROR(SEARCH("In Danger of Falling Behind Target",I51)))</formula>
    </cfRule>
    <cfRule type="containsText" dxfId="958" priority="956" operator="containsText" text="Not yet due">
      <formula>NOT(ISERROR(SEARCH("Not yet due",I51)))</formula>
    </cfRule>
    <cfRule type="containsText" dxfId="957" priority="957" operator="containsText" text="Completed Behind Schedule">
      <formula>NOT(ISERROR(SEARCH("Completed Behind Schedule",I51)))</formula>
    </cfRule>
    <cfRule type="containsText" dxfId="956" priority="958" operator="containsText" text="Off Target">
      <formula>NOT(ISERROR(SEARCH("Off Target",I51)))</formula>
    </cfRule>
    <cfRule type="containsText" dxfId="955" priority="959" operator="containsText" text="In Danger of Falling Behind Target">
      <formula>NOT(ISERROR(SEARCH("In Danger of Falling Behind Target",I51)))</formula>
    </cfRule>
    <cfRule type="containsText" dxfId="954" priority="960" operator="containsText" text="On Track to be Achieved">
      <formula>NOT(ISERROR(SEARCH("On Track to be Achieved",I51)))</formula>
    </cfRule>
    <cfRule type="containsText" dxfId="953" priority="961" operator="containsText" text="Fully Achieved">
      <formula>NOT(ISERROR(SEARCH("Fully Achieved",I51)))</formula>
    </cfRule>
    <cfRule type="containsText" dxfId="952" priority="962" operator="containsText" text="Update not Provided">
      <formula>NOT(ISERROR(SEARCH("Update not Provided",I51)))</formula>
    </cfRule>
    <cfRule type="containsText" dxfId="951" priority="963" operator="containsText" text="Not yet due">
      <formula>NOT(ISERROR(SEARCH("Not yet due",I51)))</formula>
    </cfRule>
    <cfRule type="containsText" dxfId="950" priority="964" operator="containsText" text="Completed Behind Schedule">
      <formula>NOT(ISERROR(SEARCH("Completed Behind Schedule",I51)))</formula>
    </cfRule>
    <cfRule type="containsText" dxfId="949" priority="965" operator="containsText" text="Off Target">
      <formula>NOT(ISERROR(SEARCH("Off Target",I51)))</formula>
    </cfRule>
    <cfRule type="containsText" dxfId="948" priority="966" operator="containsText" text="In Danger of Falling Behind Target">
      <formula>NOT(ISERROR(SEARCH("In Danger of Falling Behind Target",I51)))</formula>
    </cfRule>
    <cfRule type="containsText" dxfId="947" priority="967" operator="containsText" text="On Track to be Achieved">
      <formula>NOT(ISERROR(SEARCH("On Track to be Achieved",I51)))</formula>
    </cfRule>
    <cfRule type="containsText" dxfId="946" priority="968" operator="containsText" text="Fully Achieved">
      <formula>NOT(ISERROR(SEARCH("Fully Achieved",I51)))</formula>
    </cfRule>
    <cfRule type="containsText" dxfId="945" priority="969" operator="containsText" text="Fully Achieved">
      <formula>NOT(ISERROR(SEARCH("Fully Achieved",I51)))</formula>
    </cfRule>
    <cfRule type="containsText" dxfId="944" priority="970" operator="containsText" text="Fully Achieved">
      <formula>NOT(ISERROR(SEARCH("Fully Achieved",I51)))</formula>
    </cfRule>
    <cfRule type="containsText" dxfId="943" priority="971" operator="containsText" text="Deferred">
      <formula>NOT(ISERROR(SEARCH("Deferred",I51)))</formula>
    </cfRule>
    <cfRule type="containsText" dxfId="942" priority="972" operator="containsText" text="Deleted">
      <formula>NOT(ISERROR(SEARCH("Deleted",I51)))</formula>
    </cfRule>
    <cfRule type="containsText" dxfId="941" priority="973" operator="containsText" text="In Danger of Falling Behind Target">
      <formula>NOT(ISERROR(SEARCH("In Danger of Falling Behind Target",I51)))</formula>
    </cfRule>
    <cfRule type="containsText" dxfId="940" priority="974" operator="containsText" text="Not yet due">
      <formula>NOT(ISERROR(SEARCH("Not yet due",I51)))</formula>
    </cfRule>
    <cfRule type="containsText" dxfId="939" priority="975" operator="containsText" text="Update not Provided">
      <formula>NOT(ISERROR(SEARCH("Update not Provided",I51)))</formula>
    </cfRule>
  </conditionalFormatting>
  <conditionalFormatting sqref="I51">
    <cfRule type="containsText" dxfId="938" priority="904" operator="containsText" text="On track to be achieved">
      <formula>NOT(ISERROR(SEARCH("On track to be achieved",I51)))</formula>
    </cfRule>
    <cfRule type="containsText" dxfId="937" priority="905" operator="containsText" text="Deferred">
      <formula>NOT(ISERROR(SEARCH("Deferred",I51)))</formula>
    </cfRule>
    <cfRule type="containsText" dxfId="936" priority="906" operator="containsText" text="Deleted">
      <formula>NOT(ISERROR(SEARCH("Deleted",I51)))</formula>
    </cfRule>
    <cfRule type="containsText" dxfId="935" priority="907" operator="containsText" text="In Danger of Falling Behind Target">
      <formula>NOT(ISERROR(SEARCH("In Danger of Falling Behind Target",I51)))</formula>
    </cfRule>
    <cfRule type="containsText" dxfId="934" priority="908" operator="containsText" text="Not yet due">
      <formula>NOT(ISERROR(SEARCH("Not yet due",I51)))</formula>
    </cfRule>
    <cfRule type="containsText" dxfId="933" priority="909" operator="containsText" text="Update not Provided">
      <formula>NOT(ISERROR(SEARCH("Update not Provided",I51)))</formula>
    </cfRule>
    <cfRule type="containsText" dxfId="932" priority="910" operator="containsText" text="Not yet due">
      <formula>NOT(ISERROR(SEARCH("Not yet due",I51)))</formula>
    </cfRule>
    <cfRule type="containsText" dxfId="931" priority="911" operator="containsText" text="Completed Behind Schedule">
      <formula>NOT(ISERROR(SEARCH("Completed Behind Schedule",I51)))</formula>
    </cfRule>
    <cfRule type="containsText" dxfId="930" priority="912" operator="containsText" text="Off Target">
      <formula>NOT(ISERROR(SEARCH("Off Target",I51)))</formula>
    </cfRule>
    <cfRule type="containsText" dxfId="929" priority="913" operator="containsText" text="On Track to be Achieved">
      <formula>NOT(ISERROR(SEARCH("On Track to be Achieved",I51)))</formula>
    </cfRule>
    <cfRule type="containsText" dxfId="928" priority="914" operator="containsText" text="Fully Achieved">
      <formula>NOT(ISERROR(SEARCH("Fully Achieved",I51)))</formula>
    </cfRule>
    <cfRule type="containsText" dxfId="927" priority="915" operator="containsText" text="Not yet due">
      <formula>NOT(ISERROR(SEARCH("Not yet due",I51)))</formula>
    </cfRule>
    <cfRule type="containsText" dxfId="926" priority="916" operator="containsText" text="Not Yet Due">
      <formula>NOT(ISERROR(SEARCH("Not Yet Due",I51)))</formula>
    </cfRule>
    <cfRule type="containsText" dxfId="925" priority="917" operator="containsText" text="Deferred">
      <formula>NOT(ISERROR(SEARCH("Deferred",I51)))</formula>
    </cfRule>
    <cfRule type="containsText" dxfId="924" priority="918" operator="containsText" text="Deleted">
      <formula>NOT(ISERROR(SEARCH("Deleted",I51)))</formula>
    </cfRule>
    <cfRule type="containsText" dxfId="923" priority="919" operator="containsText" text="In Danger of Falling Behind Target">
      <formula>NOT(ISERROR(SEARCH("In Danger of Falling Behind Target",I51)))</formula>
    </cfRule>
    <cfRule type="containsText" dxfId="922" priority="920" operator="containsText" text="Not yet due">
      <formula>NOT(ISERROR(SEARCH("Not yet due",I51)))</formula>
    </cfRule>
    <cfRule type="containsText" dxfId="921" priority="921" operator="containsText" text="Completed Behind Schedule">
      <formula>NOT(ISERROR(SEARCH("Completed Behind Schedule",I51)))</formula>
    </cfRule>
    <cfRule type="containsText" dxfId="920" priority="922" operator="containsText" text="Off Target">
      <formula>NOT(ISERROR(SEARCH("Off Target",I51)))</formula>
    </cfRule>
    <cfRule type="containsText" dxfId="919" priority="923" operator="containsText" text="In Danger of Falling Behind Target">
      <formula>NOT(ISERROR(SEARCH("In Danger of Falling Behind Target",I51)))</formula>
    </cfRule>
    <cfRule type="containsText" dxfId="918" priority="924" operator="containsText" text="On Track to be Achieved">
      <formula>NOT(ISERROR(SEARCH("On Track to be Achieved",I51)))</formula>
    </cfRule>
    <cfRule type="containsText" dxfId="917" priority="925" operator="containsText" text="Fully Achieved">
      <formula>NOT(ISERROR(SEARCH("Fully Achieved",I51)))</formula>
    </cfRule>
    <cfRule type="containsText" dxfId="916" priority="926" operator="containsText" text="Update not Provided">
      <formula>NOT(ISERROR(SEARCH("Update not Provided",I51)))</formula>
    </cfRule>
    <cfRule type="containsText" dxfId="915" priority="927" operator="containsText" text="Not yet due">
      <formula>NOT(ISERROR(SEARCH("Not yet due",I51)))</formula>
    </cfRule>
    <cfRule type="containsText" dxfId="914" priority="928" operator="containsText" text="Completed Behind Schedule">
      <formula>NOT(ISERROR(SEARCH("Completed Behind Schedule",I51)))</formula>
    </cfRule>
    <cfRule type="containsText" dxfId="913" priority="929" operator="containsText" text="Off Target">
      <formula>NOT(ISERROR(SEARCH("Off Target",I51)))</formula>
    </cfRule>
    <cfRule type="containsText" dxfId="912" priority="930" operator="containsText" text="In Danger of Falling Behind Target">
      <formula>NOT(ISERROR(SEARCH("In Danger of Falling Behind Target",I51)))</formula>
    </cfRule>
    <cfRule type="containsText" dxfId="911" priority="931" operator="containsText" text="On Track to be Achieved">
      <formula>NOT(ISERROR(SEARCH("On Track to be Achieved",I51)))</formula>
    </cfRule>
    <cfRule type="containsText" dxfId="910" priority="932" operator="containsText" text="Fully Achieved">
      <formula>NOT(ISERROR(SEARCH("Fully Achieved",I51)))</formula>
    </cfRule>
    <cfRule type="containsText" dxfId="909" priority="933" operator="containsText" text="Fully Achieved">
      <formula>NOT(ISERROR(SEARCH("Fully Achieved",I51)))</formula>
    </cfRule>
    <cfRule type="containsText" dxfId="908" priority="934" operator="containsText" text="Fully Achieved">
      <formula>NOT(ISERROR(SEARCH("Fully Achieved",I51)))</formula>
    </cfRule>
    <cfRule type="containsText" dxfId="907" priority="935" operator="containsText" text="Deferred">
      <formula>NOT(ISERROR(SEARCH("Deferred",I51)))</formula>
    </cfRule>
    <cfRule type="containsText" dxfId="906" priority="936" operator="containsText" text="Deleted">
      <formula>NOT(ISERROR(SEARCH("Deleted",I51)))</formula>
    </cfRule>
    <cfRule type="containsText" dxfId="905" priority="937" operator="containsText" text="In Danger of Falling Behind Target">
      <formula>NOT(ISERROR(SEARCH("In Danger of Falling Behind Target",I51)))</formula>
    </cfRule>
    <cfRule type="containsText" dxfId="904" priority="938" operator="containsText" text="Not yet due">
      <formula>NOT(ISERROR(SEARCH("Not yet due",I51)))</formula>
    </cfRule>
    <cfRule type="containsText" dxfId="903" priority="939" operator="containsText" text="Update not Provided">
      <formula>NOT(ISERROR(SEARCH("Update not Provided",I51)))</formula>
    </cfRule>
  </conditionalFormatting>
  <conditionalFormatting sqref="I51">
    <cfRule type="containsText" dxfId="902" priority="868" operator="containsText" text="On track to be achieved">
      <formula>NOT(ISERROR(SEARCH("On track to be achieved",I51)))</formula>
    </cfRule>
    <cfRule type="containsText" dxfId="901" priority="869" operator="containsText" text="Deferred">
      <formula>NOT(ISERROR(SEARCH("Deferred",I51)))</formula>
    </cfRule>
    <cfRule type="containsText" dxfId="900" priority="870" operator="containsText" text="Deleted">
      <formula>NOT(ISERROR(SEARCH("Deleted",I51)))</formula>
    </cfRule>
    <cfRule type="containsText" dxfId="899" priority="871" operator="containsText" text="In Danger of Falling Behind Target">
      <formula>NOT(ISERROR(SEARCH("In Danger of Falling Behind Target",I51)))</formula>
    </cfRule>
    <cfRule type="containsText" dxfId="898" priority="872" operator="containsText" text="Not yet due">
      <formula>NOT(ISERROR(SEARCH("Not yet due",I51)))</formula>
    </cfRule>
    <cfRule type="containsText" dxfId="897" priority="873" operator="containsText" text="Update not Provided">
      <formula>NOT(ISERROR(SEARCH("Update not Provided",I51)))</formula>
    </cfRule>
    <cfRule type="containsText" dxfId="896" priority="874" operator="containsText" text="Not yet due">
      <formula>NOT(ISERROR(SEARCH("Not yet due",I51)))</formula>
    </cfRule>
    <cfRule type="containsText" dxfId="895" priority="875" operator="containsText" text="Completed Behind Schedule">
      <formula>NOT(ISERROR(SEARCH("Completed Behind Schedule",I51)))</formula>
    </cfRule>
    <cfRule type="containsText" dxfId="894" priority="876" operator="containsText" text="Off Target">
      <formula>NOT(ISERROR(SEARCH("Off Target",I51)))</formula>
    </cfRule>
    <cfRule type="containsText" dxfId="893" priority="877" operator="containsText" text="On Track to be Achieved">
      <formula>NOT(ISERROR(SEARCH("On Track to be Achieved",I51)))</formula>
    </cfRule>
    <cfRule type="containsText" dxfId="892" priority="878" operator="containsText" text="Fully Achieved">
      <formula>NOT(ISERROR(SEARCH("Fully Achieved",I51)))</formula>
    </cfRule>
    <cfRule type="containsText" dxfId="891" priority="879" operator="containsText" text="Not yet due">
      <formula>NOT(ISERROR(SEARCH("Not yet due",I51)))</formula>
    </cfRule>
    <cfRule type="containsText" dxfId="890" priority="880" operator="containsText" text="Not Yet Due">
      <formula>NOT(ISERROR(SEARCH("Not Yet Due",I51)))</formula>
    </cfRule>
    <cfRule type="containsText" dxfId="889" priority="881" operator="containsText" text="Deferred">
      <formula>NOT(ISERROR(SEARCH("Deferred",I51)))</formula>
    </cfRule>
    <cfRule type="containsText" dxfId="888" priority="882" operator="containsText" text="Deleted">
      <formula>NOT(ISERROR(SEARCH("Deleted",I51)))</formula>
    </cfRule>
    <cfRule type="containsText" dxfId="887" priority="883" operator="containsText" text="In Danger of Falling Behind Target">
      <formula>NOT(ISERROR(SEARCH("In Danger of Falling Behind Target",I51)))</formula>
    </cfRule>
    <cfRule type="containsText" dxfId="886" priority="884" operator="containsText" text="Not yet due">
      <formula>NOT(ISERROR(SEARCH("Not yet due",I51)))</formula>
    </cfRule>
    <cfRule type="containsText" dxfId="885" priority="885" operator="containsText" text="Completed Behind Schedule">
      <formula>NOT(ISERROR(SEARCH("Completed Behind Schedule",I51)))</formula>
    </cfRule>
    <cfRule type="containsText" dxfId="884" priority="886" operator="containsText" text="Off Target">
      <formula>NOT(ISERROR(SEARCH("Off Target",I51)))</formula>
    </cfRule>
    <cfRule type="containsText" dxfId="883" priority="887" operator="containsText" text="In Danger of Falling Behind Target">
      <formula>NOT(ISERROR(SEARCH("In Danger of Falling Behind Target",I51)))</formula>
    </cfRule>
    <cfRule type="containsText" dxfId="882" priority="888" operator="containsText" text="On Track to be Achieved">
      <formula>NOT(ISERROR(SEARCH("On Track to be Achieved",I51)))</formula>
    </cfRule>
    <cfRule type="containsText" dxfId="881" priority="889" operator="containsText" text="Fully Achieved">
      <formula>NOT(ISERROR(SEARCH("Fully Achieved",I51)))</formula>
    </cfRule>
    <cfRule type="containsText" dxfId="880" priority="890" operator="containsText" text="Update not Provided">
      <formula>NOT(ISERROR(SEARCH("Update not Provided",I51)))</formula>
    </cfRule>
    <cfRule type="containsText" dxfId="879" priority="891" operator="containsText" text="Not yet due">
      <formula>NOT(ISERROR(SEARCH("Not yet due",I51)))</formula>
    </cfRule>
    <cfRule type="containsText" dxfId="878" priority="892" operator="containsText" text="Completed Behind Schedule">
      <formula>NOT(ISERROR(SEARCH("Completed Behind Schedule",I51)))</formula>
    </cfRule>
    <cfRule type="containsText" dxfId="877" priority="893" operator="containsText" text="Off Target">
      <formula>NOT(ISERROR(SEARCH("Off Target",I51)))</formula>
    </cfRule>
    <cfRule type="containsText" dxfId="876" priority="894" operator="containsText" text="In Danger of Falling Behind Target">
      <formula>NOT(ISERROR(SEARCH("In Danger of Falling Behind Target",I51)))</formula>
    </cfRule>
    <cfRule type="containsText" dxfId="875" priority="895" operator="containsText" text="On Track to be Achieved">
      <formula>NOT(ISERROR(SEARCH("On Track to be Achieved",I51)))</formula>
    </cfRule>
    <cfRule type="containsText" dxfId="874" priority="896" operator="containsText" text="Fully Achieved">
      <formula>NOT(ISERROR(SEARCH("Fully Achieved",I51)))</formula>
    </cfRule>
    <cfRule type="containsText" dxfId="873" priority="897" operator="containsText" text="Fully Achieved">
      <formula>NOT(ISERROR(SEARCH("Fully Achieved",I51)))</formula>
    </cfRule>
    <cfRule type="containsText" dxfId="872" priority="898" operator="containsText" text="Fully Achieved">
      <formula>NOT(ISERROR(SEARCH("Fully Achieved",I51)))</formula>
    </cfRule>
    <cfRule type="containsText" dxfId="871" priority="899" operator="containsText" text="Deferred">
      <formula>NOT(ISERROR(SEARCH("Deferred",I51)))</formula>
    </cfRule>
    <cfRule type="containsText" dxfId="870" priority="900" operator="containsText" text="Deleted">
      <formula>NOT(ISERROR(SEARCH("Deleted",I51)))</formula>
    </cfRule>
    <cfRule type="containsText" dxfId="869" priority="901" operator="containsText" text="In Danger of Falling Behind Target">
      <formula>NOT(ISERROR(SEARCH("In Danger of Falling Behind Target",I51)))</formula>
    </cfRule>
    <cfRule type="containsText" dxfId="868" priority="902" operator="containsText" text="Not yet due">
      <formula>NOT(ISERROR(SEARCH("Not yet due",I51)))</formula>
    </cfRule>
    <cfRule type="containsText" dxfId="867" priority="903" operator="containsText" text="Update not Provided">
      <formula>NOT(ISERROR(SEARCH("Update not Provided",I51)))</formula>
    </cfRule>
  </conditionalFormatting>
  <conditionalFormatting sqref="I52:I61">
    <cfRule type="containsText" dxfId="866" priority="832" operator="containsText" text="On track to be achieved">
      <formula>NOT(ISERROR(SEARCH("On track to be achieved",I52)))</formula>
    </cfRule>
    <cfRule type="containsText" dxfId="865" priority="833" operator="containsText" text="Deferred">
      <formula>NOT(ISERROR(SEARCH("Deferred",I52)))</formula>
    </cfRule>
    <cfRule type="containsText" dxfId="864" priority="834" operator="containsText" text="Deleted">
      <formula>NOT(ISERROR(SEARCH("Deleted",I52)))</formula>
    </cfRule>
    <cfRule type="containsText" dxfId="863" priority="835" operator="containsText" text="In Danger of Falling Behind Target">
      <formula>NOT(ISERROR(SEARCH("In Danger of Falling Behind Target",I52)))</formula>
    </cfRule>
    <cfRule type="containsText" dxfId="862" priority="836" operator="containsText" text="Not yet due">
      <formula>NOT(ISERROR(SEARCH("Not yet due",I52)))</formula>
    </cfRule>
    <cfRule type="containsText" dxfId="861" priority="837" operator="containsText" text="Update not Provided">
      <formula>NOT(ISERROR(SEARCH("Update not Provided",I52)))</formula>
    </cfRule>
    <cfRule type="containsText" dxfId="860" priority="838" operator="containsText" text="Not yet due">
      <formula>NOT(ISERROR(SEARCH("Not yet due",I52)))</formula>
    </cfRule>
    <cfRule type="containsText" dxfId="859" priority="839" operator="containsText" text="Completed Behind Schedule">
      <formula>NOT(ISERROR(SEARCH("Completed Behind Schedule",I52)))</formula>
    </cfRule>
    <cfRule type="containsText" dxfId="858" priority="840" operator="containsText" text="Off Target">
      <formula>NOT(ISERROR(SEARCH("Off Target",I52)))</formula>
    </cfRule>
    <cfRule type="containsText" dxfId="857" priority="841" operator="containsText" text="On Track to be Achieved">
      <formula>NOT(ISERROR(SEARCH("On Track to be Achieved",I52)))</formula>
    </cfRule>
    <cfRule type="containsText" dxfId="856" priority="842" operator="containsText" text="Fully Achieved">
      <formula>NOT(ISERROR(SEARCH("Fully Achieved",I52)))</formula>
    </cfRule>
    <cfRule type="containsText" dxfId="855" priority="843" operator="containsText" text="Not yet due">
      <formula>NOT(ISERROR(SEARCH("Not yet due",I52)))</formula>
    </cfRule>
    <cfRule type="containsText" dxfId="854" priority="844" operator="containsText" text="Not Yet Due">
      <formula>NOT(ISERROR(SEARCH("Not Yet Due",I52)))</formula>
    </cfRule>
    <cfRule type="containsText" dxfId="853" priority="845" operator="containsText" text="Deferred">
      <formula>NOT(ISERROR(SEARCH("Deferred",I52)))</formula>
    </cfRule>
    <cfRule type="containsText" dxfId="852" priority="846" operator="containsText" text="Deleted">
      <formula>NOT(ISERROR(SEARCH("Deleted",I52)))</formula>
    </cfRule>
    <cfRule type="containsText" dxfId="851" priority="847" operator="containsText" text="In Danger of Falling Behind Target">
      <formula>NOT(ISERROR(SEARCH("In Danger of Falling Behind Target",I52)))</formula>
    </cfRule>
    <cfRule type="containsText" dxfId="850" priority="848" operator="containsText" text="Not yet due">
      <formula>NOT(ISERROR(SEARCH("Not yet due",I52)))</formula>
    </cfRule>
    <cfRule type="containsText" dxfId="849" priority="849" operator="containsText" text="Completed Behind Schedule">
      <formula>NOT(ISERROR(SEARCH("Completed Behind Schedule",I52)))</formula>
    </cfRule>
    <cfRule type="containsText" dxfId="848" priority="850" operator="containsText" text="Off Target">
      <formula>NOT(ISERROR(SEARCH("Off Target",I52)))</formula>
    </cfRule>
    <cfRule type="containsText" dxfId="847" priority="851" operator="containsText" text="In Danger of Falling Behind Target">
      <formula>NOT(ISERROR(SEARCH("In Danger of Falling Behind Target",I52)))</formula>
    </cfRule>
    <cfRule type="containsText" dxfId="846" priority="852" operator="containsText" text="On Track to be Achieved">
      <formula>NOT(ISERROR(SEARCH("On Track to be Achieved",I52)))</formula>
    </cfRule>
    <cfRule type="containsText" dxfId="845" priority="853" operator="containsText" text="Fully Achieved">
      <formula>NOT(ISERROR(SEARCH("Fully Achieved",I52)))</formula>
    </cfRule>
    <cfRule type="containsText" dxfId="844" priority="854" operator="containsText" text="Update not Provided">
      <formula>NOT(ISERROR(SEARCH("Update not Provided",I52)))</formula>
    </cfRule>
    <cfRule type="containsText" dxfId="843" priority="855" operator="containsText" text="Not yet due">
      <formula>NOT(ISERROR(SEARCH("Not yet due",I52)))</formula>
    </cfRule>
    <cfRule type="containsText" dxfId="842" priority="856" operator="containsText" text="Completed Behind Schedule">
      <formula>NOT(ISERROR(SEARCH("Completed Behind Schedule",I52)))</formula>
    </cfRule>
    <cfRule type="containsText" dxfId="841" priority="857" operator="containsText" text="Off Target">
      <formula>NOT(ISERROR(SEARCH("Off Target",I52)))</formula>
    </cfRule>
    <cfRule type="containsText" dxfId="840" priority="858" operator="containsText" text="In Danger of Falling Behind Target">
      <formula>NOT(ISERROR(SEARCH("In Danger of Falling Behind Target",I52)))</formula>
    </cfRule>
    <cfRule type="containsText" dxfId="839" priority="859" operator="containsText" text="On Track to be Achieved">
      <formula>NOT(ISERROR(SEARCH("On Track to be Achieved",I52)))</formula>
    </cfRule>
    <cfRule type="containsText" dxfId="838" priority="860" operator="containsText" text="Fully Achieved">
      <formula>NOT(ISERROR(SEARCH("Fully Achieved",I52)))</formula>
    </cfRule>
    <cfRule type="containsText" dxfId="837" priority="861" operator="containsText" text="Fully Achieved">
      <formula>NOT(ISERROR(SEARCH("Fully Achieved",I52)))</formula>
    </cfRule>
    <cfRule type="containsText" dxfId="836" priority="862" operator="containsText" text="Fully Achieved">
      <formula>NOT(ISERROR(SEARCH("Fully Achieved",I52)))</formula>
    </cfRule>
    <cfRule type="containsText" dxfId="835" priority="863" operator="containsText" text="Deferred">
      <formula>NOT(ISERROR(SEARCH("Deferred",I52)))</formula>
    </cfRule>
    <cfRule type="containsText" dxfId="834" priority="864" operator="containsText" text="Deleted">
      <formula>NOT(ISERROR(SEARCH("Deleted",I52)))</formula>
    </cfRule>
    <cfRule type="containsText" dxfId="833" priority="865" operator="containsText" text="In Danger of Falling Behind Target">
      <formula>NOT(ISERROR(SEARCH("In Danger of Falling Behind Target",I52)))</formula>
    </cfRule>
    <cfRule type="containsText" dxfId="832" priority="866" operator="containsText" text="Not yet due">
      <formula>NOT(ISERROR(SEARCH("Not yet due",I52)))</formula>
    </cfRule>
    <cfRule type="containsText" dxfId="831" priority="867" operator="containsText" text="Update not Provided">
      <formula>NOT(ISERROR(SEARCH("Update not Provided",I52)))</formula>
    </cfRule>
  </conditionalFormatting>
  <conditionalFormatting sqref="I64:I70">
    <cfRule type="containsText" dxfId="830" priority="796" operator="containsText" text="On track to be achieved">
      <formula>NOT(ISERROR(SEARCH("On track to be achieved",I64)))</formula>
    </cfRule>
    <cfRule type="containsText" dxfId="829" priority="797" operator="containsText" text="Deferred">
      <formula>NOT(ISERROR(SEARCH("Deferred",I64)))</formula>
    </cfRule>
    <cfRule type="containsText" dxfId="828" priority="798" operator="containsText" text="Deleted">
      <formula>NOT(ISERROR(SEARCH("Deleted",I64)))</formula>
    </cfRule>
    <cfRule type="containsText" dxfId="827" priority="799" operator="containsText" text="In Danger of Falling Behind Target">
      <formula>NOT(ISERROR(SEARCH("In Danger of Falling Behind Target",I64)))</formula>
    </cfRule>
    <cfRule type="containsText" dxfId="826" priority="800" operator="containsText" text="Not yet due">
      <formula>NOT(ISERROR(SEARCH("Not yet due",I64)))</formula>
    </cfRule>
    <cfRule type="containsText" dxfId="825" priority="801" operator="containsText" text="Update not Provided">
      <formula>NOT(ISERROR(SEARCH("Update not Provided",I64)))</formula>
    </cfRule>
    <cfRule type="containsText" dxfId="824" priority="802" operator="containsText" text="Not yet due">
      <formula>NOT(ISERROR(SEARCH("Not yet due",I64)))</formula>
    </cfRule>
    <cfRule type="containsText" dxfId="823" priority="803" operator="containsText" text="Completed Behind Schedule">
      <formula>NOT(ISERROR(SEARCH("Completed Behind Schedule",I64)))</formula>
    </cfRule>
    <cfRule type="containsText" dxfId="822" priority="804" operator="containsText" text="Off Target">
      <formula>NOT(ISERROR(SEARCH("Off Target",I64)))</formula>
    </cfRule>
    <cfRule type="containsText" dxfId="821" priority="805" operator="containsText" text="On Track to be Achieved">
      <formula>NOT(ISERROR(SEARCH("On Track to be Achieved",I64)))</formula>
    </cfRule>
    <cfRule type="containsText" dxfId="820" priority="806" operator="containsText" text="Fully Achieved">
      <formula>NOT(ISERROR(SEARCH("Fully Achieved",I64)))</formula>
    </cfRule>
    <cfRule type="containsText" dxfId="819" priority="807" operator="containsText" text="Not yet due">
      <formula>NOT(ISERROR(SEARCH("Not yet due",I64)))</formula>
    </cfRule>
    <cfRule type="containsText" dxfId="818" priority="808" operator="containsText" text="Not Yet Due">
      <formula>NOT(ISERROR(SEARCH("Not Yet Due",I64)))</formula>
    </cfRule>
    <cfRule type="containsText" dxfId="817" priority="809" operator="containsText" text="Deferred">
      <formula>NOT(ISERROR(SEARCH("Deferred",I64)))</formula>
    </cfRule>
    <cfRule type="containsText" dxfId="816" priority="810" operator="containsText" text="Deleted">
      <formula>NOT(ISERROR(SEARCH("Deleted",I64)))</formula>
    </cfRule>
    <cfRule type="containsText" dxfId="815" priority="811" operator="containsText" text="In Danger of Falling Behind Target">
      <formula>NOT(ISERROR(SEARCH("In Danger of Falling Behind Target",I64)))</formula>
    </cfRule>
    <cfRule type="containsText" dxfId="814" priority="812" operator="containsText" text="Not yet due">
      <formula>NOT(ISERROR(SEARCH("Not yet due",I64)))</formula>
    </cfRule>
    <cfRule type="containsText" dxfId="813" priority="813" operator="containsText" text="Completed Behind Schedule">
      <formula>NOT(ISERROR(SEARCH("Completed Behind Schedule",I64)))</formula>
    </cfRule>
    <cfRule type="containsText" dxfId="812" priority="814" operator="containsText" text="Off Target">
      <formula>NOT(ISERROR(SEARCH("Off Target",I64)))</formula>
    </cfRule>
    <cfRule type="containsText" dxfId="811" priority="815" operator="containsText" text="In Danger of Falling Behind Target">
      <formula>NOT(ISERROR(SEARCH("In Danger of Falling Behind Target",I64)))</formula>
    </cfRule>
    <cfRule type="containsText" dxfId="810" priority="816" operator="containsText" text="On Track to be Achieved">
      <formula>NOT(ISERROR(SEARCH("On Track to be Achieved",I64)))</formula>
    </cfRule>
    <cfRule type="containsText" dxfId="809" priority="817" operator="containsText" text="Fully Achieved">
      <formula>NOT(ISERROR(SEARCH("Fully Achieved",I64)))</formula>
    </cfRule>
    <cfRule type="containsText" dxfId="808" priority="818" operator="containsText" text="Update not Provided">
      <formula>NOT(ISERROR(SEARCH("Update not Provided",I64)))</formula>
    </cfRule>
    <cfRule type="containsText" dxfId="807" priority="819" operator="containsText" text="Not yet due">
      <formula>NOT(ISERROR(SEARCH("Not yet due",I64)))</formula>
    </cfRule>
    <cfRule type="containsText" dxfId="806" priority="820" operator="containsText" text="Completed Behind Schedule">
      <formula>NOT(ISERROR(SEARCH("Completed Behind Schedule",I64)))</formula>
    </cfRule>
    <cfRule type="containsText" dxfId="805" priority="821" operator="containsText" text="Off Target">
      <formula>NOT(ISERROR(SEARCH("Off Target",I64)))</formula>
    </cfRule>
    <cfRule type="containsText" dxfId="804" priority="822" operator="containsText" text="In Danger of Falling Behind Target">
      <formula>NOT(ISERROR(SEARCH("In Danger of Falling Behind Target",I64)))</formula>
    </cfRule>
    <cfRule type="containsText" dxfId="803" priority="823" operator="containsText" text="On Track to be Achieved">
      <formula>NOT(ISERROR(SEARCH("On Track to be Achieved",I64)))</formula>
    </cfRule>
    <cfRule type="containsText" dxfId="802" priority="824" operator="containsText" text="Fully Achieved">
      <formula>NOT(ISERROR(SEARCH("Fully Achieved",I64)))</formula>
    </cfRule>
    <cfRule type="containsText" dxfId="801" priority="825" operator="containsText" text="Fully Achieved">
      <formula>NOT(ISERROR(SEARCH("Fully Achieved",I64)))</formula>
    </cfRule>
    <cfRule type="containsText" dxfId="800" priority="826" operator="containsText" text="Fully Achieved">
      <formula>NOT(ISERROR(SEARCH("Fully Achieved",I64)))</formula>
    </cfRule>
    <cfRule type="containsText" dxfId="799" priority="827" operator="containsText" text="Deferred">
      <formula>NOT(ISERROR(SEARCH("Deferred",I64)))</formula>
    </cfRule>
    <cfRule type="containsText" dxfId="798" priority="828" operator="containsText" text="Deleted">
      <formula>NOT(ISERROR(SEARCH("Deleted",I64)))</formula>
    </cfRule>
    <cfRule type="containsText" dxfId="797" priority="829" operator="containsText" text="In Danger of Falling Behind Target">
      <formula>NOT(ISERROR(SEARCH("In Danger of Falling Behind Target",I64)))</formula>
    </cfRule>
    <cfRule type="containsText" dxfId="796" priority="830" operator="containsText" text="Not yet due">
      <formula>NOT(ISERROR(SEARCH("Not yet due",I64)))</formula>
    </cfRule>
    <cfRule type="containsText" dxfId="795" priority="831" operator="containsText" text="Update not Provided">
      <formula>NOT(ISERROR(SEARCH("Update not Provided",I64)))</formula>
    </cfRule>
  </conditionalFormatting>
  <conditionalFormatting sqref="I71">
    <cfRule type="containsText" dxfId="794" priority="760" operator="containsText" text="On track to be achieved">
      <formula>NOT(ISERROR(SEARCH("On track to be achieved",I71)))</formula>
    </cfRule>
    <cfRule type="containsText" dxfId="793" priority="761" operator="containsText" text="Deferred">
      <formula>NOT(ISERROR(SEARCH("Deferred",I71)))</formula>
    </cfRule>
    <cfRule type="containsText" dxfId="792" priority="762" operator="containsText" text="Deleted">
      <formula>NOT(ISERROR(SEARCH("Deleted",I71)))</formula>
    </cfRule>
    <cfRule type="containsText" dxfId="791" priority="763" operator="containsText" text="In Danger of Falling Behind Target">
      <formula>NOT(ISERROR(SEARCH("In Danger of Falling Behind Target",I71)))</formula>
    </cfRule>
    <cfRule type="containsText" dxfId="790" priority="764" operator="containsText" text="Not yet due">
      <formula>NOT(ISERROR(SEARCH("Not yet due",I71)))</formula>
    </cfRule>
    <cfRule type="containsText" dxfId="789" priority="765" operator="containsText" text="Update not Provided">
      <formula>NOT(ISERROR(SEARCH("Update not Provided",I71)))</formula>
    </cfRule>
    <cfRule type="containsText" dxfId="788" priority="766" operator="containsText" text="Not yet due">
      <formula>NOT(ISERROR(SEARCH("Not yet due",I71)))</formula>
    </cfRule>
    <cfRule type="containsText" dxfId="787" priority="767" operator="containsText" text="Completed Behind Schedule">
      <formula>NOT(ISERROR(SEARCH("Completed Behind Schedule",I71)))</formula>
    </cfRule>
    <cfRule type="containsText" dxfId="786" priority="768" operator="containsText" text="Off Target">
      <formula>NOT(ISERROR(SEARCH("Off Target",I71)))</formula>
    </cfRule>
    <cfRule type="containsText" dxfId="785" priority="769" operator="containsText" text="On Track to be Achieved">
      <formula>NOT(ISERROR(SEARCH("On Track to be Achieved",I71)))</formula>
    </cfRule>
    <cfRule type="containsText" dxfId="784" priority="770" operator="containsText" text="Fully Achieved">
      <formula>NOT(ISERROR(SEARCH("Fully Achieved",I71)))</formula>
    </cfRule>
    <cfRule type="containsText" dxfId="783" priority="771" operator="containsText" text="Not yet due">
      <formula>NOT(ISERROR(SEARCH("Not yet due",I71)))</formula>
    </cfRule>
    <cfRule type="containsText" dxfId="782" priority="772" operator="containsText" text="Not Yet Due">
      <formula>NOT(ISERROR(SEARCH("Not Yet Due",I71)))</formula>
    </cfRule>
    <cfRule type="containsText" dxfId="781" priority="773" operator="containsText" text="Deferred">
      <formula>NOT(ISERROR(SEARCH("Deferred",I71)))</formula>
    </cfRule>
    <cfRule type="containsText" dxfId="780" priority="774" operator="containsText" text="Deleted">
      <formula>NOT(ISERROR(SEARCH("Deleted",I71)))</formula>
    </cfRule>
    <cfRule type="containsText" dxfId="779" priority="775" operator="containsText" text="In Danger of Falling Behind Target">
      <formula>NOT(ISERROR(SEARCH("In Danger of Falling Behind Target",I71)))</formula>
    </cfRule>
    <cfRule type="containsText" dxfId="778" priority="776" operator="containsText" text="Not yet due">
      <formula>NOT(ISERROR(SEARCH("Not yet due",I71)))</formula>
    </cfRule>
    <cfRule type="containsText" dxfId="777" priority="777" operator="containsText" text="Completed Behind Schedule">
      <formula>NOT(ISERROR(SEARCH("Completed Behind Schedule",I71)))</formula>
    </cfRule>
    <cfRule type="containsText" dxfId="776" priority="778" operator="containsText" text="Off Target">
      <formula>NOT(ISERROR(SEARCH("Off Target",I71)))</formula>
    </cfRule>
    <cfRule type="containsText" dxfId="775" priority="779" operator="containsText" text="In Danger of Falling Behind Target">
      <formula>NOT(ISERROR(SEARCH("In Danger of Falling Behind Target",I71)))</formula>
    </cfRule>
    <cfRule type="containsText" dxfId="774" priority="780" operator="containsText" text="On Track to be Achieved">
      <formula>NOT(ISERROR(SEARCH("On Track to be Achieved",I71)))</formula>
    </cfRule>
    <cfRule type="containsText" dxfId="773" priority="781" operator="containsText" text="Fully Achieved">
      <formula>NOT(ISERROR(SEARCH("Fully Achieved",I71)))</formula>
    </cfRule>
    <cfRule type="containsText" dxfId="772" priority="782" operator="containsText" text="Update not Provided">
      <formula>NOT(ISERROR(SEARCH("Update not Provided",I71)))</formula>
    </cfRule>
    <cfRule type="containsText" dxfId="771" priority="783" operator="containsText" text="Not yet due">
      <formula>NOT(ISERROR(SEARCH("Not yet due",I71)))</formula>
    </cfRule>
    <cfRule type="containsText" dxfId="770" priority="784" operator="containsText" text="Completed Behind Schedule">
      <formula>NOT(ISERROR(SEARCH("Completed Behind Schedule",I71)))</formula>
    </cfRule>
    <cfRule type="containsText" dxfId="769" priority="785" operator="containsText" text="Off Target">
      <formula>NOT(ISERROR(SEARCH("Off Target",I71)))</formula>
    </cfRule>
    <cfRule type="containsText" dxfId="768" priority="786" operator="containsText" text="In Danger of Falling Behind Target">
      <formula>NOT(ISERROR(SEARCH("In Danger of Falling Behind Target",I71)))</formula>
    </cfRule>
    <cfRule type="containsText" dxfId="767" priority="787" operator="containsText" text="On Track to be Achieved">
      <formula>NOT(ISERROR(SEARCH("On Track to be Achieved",I71)))</formula>
    </cfRule>
    <cfRule type="containsText" dxfId="766" priority="788" operator="containsText" text="Fully Achieved">
      <formula>NOT(ISERROR(SEARCH("Fully Achieved",I71)))</formula>
    </cfRule>
    <cfRule type="containsText" dxfId="765" priority="789" operator="containsText" text="Fully Achieved">
      <formula>NOT(ISERROR(SEARCH("Fully Achieved",I71)))</formula>
    </cfRule>
    <cfRule type="containsText" dxfId="764" priority="790" operator="containsText" text="Fully Achieved">
      <formula>NOT(ISERROR(SEARCH("Fully Achieved",I71)))</formula>
    </cfRule>
    <cfRule type="containsText" dxfId="763" priority="791" operator="containsText" text="Deferred">
      <formula>NOT(ISERROR(SEARCH("Deferred",I71)))</formula>
    </cfRule>
    <cfRule type="containsText" dxfId="762" priority="792" operator="containsText" text="Deleted">
      <formula>NOT(ISERROR(SEARCH("Deleted",I71)))</formula>
    </cfRule>
    <cfRule type="containsText" dxfId="761" priority="793" operator="containsText" text="In Danger of Falling Behind Target">
      <formula>NOT(ISERROR(SEARCH("In Danger of Falling Behind Target",I71)))</formula>
    </cfRule>
    <cfRule type="containsText" dxfId="760" priority="794" operator="containsText" text="Not yet due">
      <formula>NOT(ISERROR(SEARCH("Not yet due",I71)))</formula>
    </cfRule>
    <cfRule type="containsText" dxfId="759" priority="795" operator="containsText" text="Update not Provided">
      <formula>NOT(ISERROR(SEARCH("Update not Provided",I71)))</formula>
    </cfRule>
  </conditionalFormatting>
  <conditionalFormatting sqref="I71">
    <cfRule type="containsText" dxfId="758" priority="724" operator="containsText" text="On track to be achieved">
      <formula>NOT(ISERROR(SEARCH("On track to be achieved",I71)))</formula>
    </cfRule>
    <cfRule type="containsText" dxfId="757" priority="725" operator="containsText" text="Deferred">
      <formula>NOT(ISERROR(SEARCH("Deferred",I71)))</formula>
    </cfRule>
    <cfRule type="containsText" dxfId="756" priority="726" operator="containsText" text="Deleted">
      <formula>NOT(ISERROR(SEARCH("Deleted",I71)))</formula>
    </cfRule>
    <cfRule type="containsText" dxfId="755" priority="727" operator="containsText" text="In Danger of Falling Behind Target">
      <formula>NOT(ISERROR(SEARCH("In Danger of Falling Behind Target",I71)))</formula>
    </cfRule>
    <cfRule type="containsText" dxfId="754" priority="728" operator="containsText" text="Not yet due">
      <formula>NOT(ISERROR(SEARCH("Not yet due",I71)))</formula>
    </cfRule>
    <cfRule type="containsText" dxfId="753" priority="729" operator="containsText" text="Update not Provided">
      <formula>NOT(ISERROR(SEARCH("Update not Provided",I71)))</formula>
    </cfRule>
    <cfRule type="containsText" dxfId="752" priority="730" operator="containsText" text="Not yet due">
      <formula>NOT(ISERROR(SEARCH("Not yet due",I71)))</formula>
    </cfRule>
    <cfRule type="containsText" dxfId="751" priority="731" operator="containsText" text="Completed Behind Schedule">
      <formula>NOT(ISERROR(SEARCH("Completed Behind Schedule",I71)))</formula>
    </cfRule>
    <cfRule type="containsText" dxfId="750" priority="732" operator="containsText" text="Off Target">
      <formula>NOT(ISERROR(SEARCH("Off Target",I71)))</formula>
    </cfRule>
    <cfRule type="containsText" dxfId="749" priority="733" operator="containsText" text="On Track to be Achieved">
      <formula>NOT(ISERROR(SEARCH("On Track to be Achieved",I71)))</formula>
    </cfRule>
    <cfRule type="containsText" dxfId="748" priority="734" operator="containsText" text="Fully Achieved">
      <formula>NOT(ISERROR(SEARCH("Fully Achieved",I71)))</formula>
    </cfRule>
    <cfRule type="containsText" dxfId="747" priority="735" operator="containsText" text="Not yet due">
      <formula>NOT(ISERROR(SEARCH("Not yet due",I71)))</formula>
    </cfRule>
    <cfRule type="containsText" dxfId="746" priority="736" operator="containsText" text="Not Yet Due">
      <formula>NOT(ISERROR(SEARCH("Not Yet Due",I71)))</formula>
    </cfRule>
    <cfRule type="containsText" dxfId="745" priority="737" operator="containsText" text="Deferred">
      <formula>NOT(ISERROR(SEARCH("Deferred",I71)))</formula>
    </cfRule>
    <cfRule type="containsText" dxfId="744" priority="738" operator="containsText" text="Deleted">
      <formula>NOT(ISERROR(SEARCH("Deleted",I71)))</formula>
    </cfRule>
    <cfRule type="containsText" dxfId="743" priority="739" operator="containsText" text="In Danger of Falling Behind Target">
      <formula>NOT(ISERROR(SEARCH("In Danger of Falling Behind Target",I71)))</formula>
    </cfRule>
    <cfRule type="containsText" dxfId="742" priority="740" operator="containsText" text="Not yet due">
      <formula>NOT(ISERROR(SEARCH("Not yet due",I71)))</formula>
    </cfRule>
    <cfRule type="containsText" dxfId="741" priority="741" operator="containsText" text="Completed Behind Schedule">
      <formula>NOT(ISERROR(SEARCH("Completed Behind Schedule",I71)))</formula>
    </cfRule>
    <cfRule type="containsText" dxfId="740" priority="742" operator="containsText" text="Off Target">
      <formula>NOT(ISERROR(SEARCH("Off Target",I71)))</formula>
    </cfRule>
    <cfRule type="containsText" dxfId="739" priority="743" operator="containsText" text="In Danger of Falling Behind Target">
      <formula>NOT(ISERROR(SEARCH("In Danger of Falling Behind Target",I71)))</formula>
    </cfRule>
    <cfRule type="containsText" dxfId="738" priority="744" operator="containsText" text="On Track to be Achieved">
      <formula>NOT(ISERROR(SEARCH("On Track to be Achieved",I71)))</formula>
    </cfRule>
    <cfRule type="containsText" dxfId="737" priority="745" operator="containsText" text="Fully Achieved">
      <formula>NOT(ISERROR(SEARCH("Fully Achieved",I71)))</formula>
    </cfRule>
    <cfRule type="containsText" dxfId="736" priority="746" operator="containsText" text="Update not Provided">
      <formula>NOT(ISERROR(SEARCH("Update not Provided",I71)))</formula>
    </cfRule>
    <cfRule type="containsText" dxfId="735" priority="747" operator="containsText" text="Not yet due">
      <formula>NOT(ISERROR(SEARCH("Not yet due",I71)))</formula>
    </cfRule>
    <cfRule type="containsText" dxfId="734" priority="748" operator="containsText" text="Completed Behind Schedule">
      <formula>NOT(ISERROR(SEARCH("Completed Behind Schedule",I71)))</formula>
    </cfRule>
    <cfRule type="containsText" dxfId="733" priority="749" operator="containsText" text="Off Target">
      <formula>NOT(ISERROR(SEARCH("Off Target",I71)))</formula>
    </cfRule>
    <cfRule type="containsText" dxfId="732" priority="750" operator="containsText" text="In Danger of Falling Behind Target">
      <formula>NOT(ISERROR(SEARCH("In Danger of Falling Behind Target",I71)))</formula>
    </cfRule>
    <cfRule type="containsText" dxfId="731" priority="751" operator="containsText" text="On Track to be Achieved">
      <formula>NOT(ISERROR(SEARCH("On Track to be Achieved",I71)))</formula>
    </cfRule>
    <cfRule type="containsText" dxfId="730" priority="752" operator="containsText" text="Fully Achieved">
      <formula>NOT(ISERROR(SEARCH("Fully Achieved",I71)))</formula>
    </cfRule>
    <cfRule type="containsText" dxfId="729" priority="753" operator="containsText" text="Fully Achieved">
      <formula>NOT(ISERROR(SEARCH("Fully Achieved",I71)))</formula>
    </cfRule>
    <cfRule type="containsText" dxfId="728" priority="754" operator="containsText" text="Fully Achieved">
      <formula>NOT(ISERROR(SEARCH("Fully Achieved",I71)))</formula>
    </cfRule>
    <cfRule type="containsText" dxfId="727" priority="755" operator="containsText" text="Deferred">
      <formula>NOT(ISERROR(SEARCH("Deferred",I71)))</formula>
    </cfRule>
    <cfRule type="containsText" dxfId="726" priority="756" operator="containsText" text="Deleted">
      <formula>NOT(ISERROR(SEARCH("Deleted",I71)))</formula>
    </cfRule>
    <cfRule type="containsText" dxfId="725" priority="757" operator="containsText" text="In Danger of Falling Behind Target">
      <formula>NOT(ISERROR(SEARCH("In Danger of Falling Behind Target",I71)))</formula>
    </cfRule>
    <cfRule type="containsText" dxfId="724" priority="758" operator="containsText" text="Not yet due">
      <formula>NOT(ISERROR(SEARCH("Not yet due",I71)))</formula>
    </cfRule>
    <cfRule type="containsText" dxfId="723" priority="759" operator="containsText" text="Update not Provided">
      <formula>NOT(ISERROR(SEARCH("Update not Provided",I71)))</formula>
    </cfRule>
  </conditionalFormatting>
  <conditionalFormatting sqref="I71">
    <cfRule type="containsText" dxfId="722" priority="688" operator="containsText" text="On track to be achieved">
      <formula>NOT(ISERROR(SEARCH("On track to be achieved",I71)))</formula>
    </cfRule>
    <cfRule type="containsText" dxfId="721" priority="689" operator="containsText" text="Deferred">
      <formula>NOT(ISERROR(SEARCH("Deferred",I71)))</formula>
    </cfRule>
    <cfRule type="containsText" dxfId="720" priority="690" operator="containsText" text="Deleted">
      <formula>NOT(ISERROR(SEARCH("Deleted",I71)))</formula>
    </cfRule>
    <cfRule type="containsText" dxfId="719" priority="691" operator="containsText" text="In Danger of Falling Behind Target">
      <formula>NOT(ISERROR(SEARCH("In Danger of Falling Behind Target",I71)))</formula>
    </cfRule>
    <cfRule type="containsText" dxfId="718" priority="692" operator="containsText" text="Not yet due">
      <formula>NOT(ISERROR(SEARCH("Not yet due",I71)))</formula>
    </cfRule>
    <cfRule type="containsText" dxfId="717" priority="693" operator="containsText" text="Update not Provided">
      <formula>NOT(ISERROR(SEARCH("Update not Provided",I71)))</formula>
    </cfRule>
    <cfRule type="containsText" dxfId="716" priority="694" operator="containsText" text="Not yet due">
      <formula>NOT(ISERROR(SEARCH("Not yet due",I71)))</formula>
    </cfRule>
    <cfRule type="containsText" dxfId="715" priority="695" operator="containsText" text="Completed Behind Schedule">
      <formula>NOT(ISERROR(SEARCH("Completed Behind Schedule",I71)))</formula>
    </cfRule>
    <cfRule type="containsText" dxfId="714" priority="696" operator="containsText" text="Off Target">
      <formula>NOT(ISERROR(SEARCH("Off Target",I71)))</formula>
    </cfRule>
    <cfRule type="containsText" dxfId="713" priority="697" operator="containsText" text="On Track to be Achieved">
      <formula>NOT(ISERROR(SEARCH("On Track to be Achieved",I71)))</formula>
    </cfRule>
    <cfRule type="containsText" dxfId="712" priority="698" operator="containsText" text="Fully Achieved">
      <formula>NOT(ISERROR(SEARCH("Fully Achieved",I71)))</formula>
    </cfRule>
    <cfRule type="containsText" dxfId="711" priority="699" operator="containsText" text="Not yet due">
      <formula>NOT(ISERROR(SEARCH("Not yet due",I71)))</formula>
    </cfRule>
    <cfRule type="containsText" dxfId="710" priority="700" operator="containsText" text="Not Yet Due">
      <formula>NOT(ISERROR(SEARCH("Not Yet Due",I71)))</formula>
    </cfRule>
    <cfRule type="containsText" dxfId="709" priority="701" operator="containsText" text="Deferred">
      <formula>NOT(ISERROR(SEARCH("Deferred",I71)))</formula>
    </cfRule>
    <cfRule type="containsText" dxfId="708" priority="702" operator="containsText" text="Deleted">
      <formula>NOT(ISERROR(SEARCH("Deleted",I71)))</formula>
    </cfRule>
    <cfRule type="containsText" dxfId="707" priority="703" operator="containsText" text="In Danger of Falling Behind Target">
      <formula>NOT(ISERROR(SEARCH("In Danger of Falling Behind Target",I71)))</formula>
    </cfRule>
    <cfRule type="containsText" dxfId="706" priority="704" operator="containsText" text="Not yet due">
      <formula>NOT(ISERROR(SEARCH("Not yet due",I71)))</formula>
    </cfRule>
    <cfRule type="containsText" dxfId="705" priority="705" operator="containsText" text="Completed Behind Schedule">
      <formula>NOT(ISERROR(SEARCH("Completed Behind Schedule",I71)))</formula>
    </cfRule>
    <cfRule type="containsText" dxfId="704" priority="706" operator="containsText" text="Off Target">
      <formula>NOT(ISERROR(SEARCH("Off Target",I71)))</formula>
    </cfRule>
    <cfRule type="containsText" dxfId="703" priority="707" operator="containsText" text="In Danger of Falling Behind Target">
      <formula>NOT(ISERROR(SEARCH("In Danger of Falling Behind Target",I71)))</formula>
    </cfRule>
    <cfRule type="containsText" dxfId="702" priority="708" operator="containsText" text="On Track to be Achieved">
      <formula>NOT(ISERROR(SEARCH("On Track to be Achieved",I71)))</formula>
    </cfRule>
    <cfRule type="containsText" dxfId="701" priority="709" operator="containsText" text="Fully Achieved">
      <formula>NOT(ISERROR(SEARCH("Fully Achieved",I71)))</formula>
    </cfRule>
    <cfRule type="containsText" dxfId="700" priority="710" operator="containsText" text="Update not Provided">
      <formula>NOT(ISERROR(SEARCH("Update not Provided",I71)))</formula>
    </cfRule>
    <cfRule type="containsText" dxfId="699" priority="711" operator="containsText" text="Not yet due">
      <formula>NOT(ISERROR(SEARCH("Not yet due",I71)))</formula>
    </cfRule>
    <cfRule type="containsText" dxfId="698" priority="712" operator="containsText" text="Completed Behind Schedule">
      <formula>NOT(ISERROR(SEARCH("Completed Behind Schedule",I71)))</formula>
    </cfRule>
    <cfRule type="containsText" dxfId="697" priority="713" operator="containsText" text="Off Target">
      <formula>NOT(ISERROR(SEARCH("Off Target",I71)))</formula>
    </cfRule>
    <cfRule type="containsText" dxfId="696" priority="714" operator="containsText" text="In Danger of Falling Behind Target">
      <formula>NOT(ISERROR(SEARCH("In Danger of Falling Behind Target",I71)))</formula>
    </cfRule>
    <cfRule type="containsText" dxfId="695" priority="715" operator="containsText" text="On Track to be Achieved">
      <formula>NOT(ISERROR(SEARCH("On Track to be Achieved",I71)))</formula>
    </cfRule>
    <cfRule type="containsText" dxfId="694" priority="716" operator="containsText" text="Fully Achieved">
      <formula>NOT(ISERROR(SEARCH("Fully Achieved",I71)))</formula>
    </cfRule>
    <cfRule type="containsText" dxfId="693" priority="717" operator="containsText" text="Fully Achieved">
      <formula>NOT(ISERROR(SEARCH("Fully Achieved",I71)))</formula>
    </cfRule>
    <cfRule type="containsText" dxfId="692" priority="718" operator="containsText" text="Fully Achieved">
      <formula>NOT(ISERROR(SEARCH("Fully Achieved",I71)))</formula>
    </cfRule>
    <cfRule type="containsText" dxfId="691" priority="719" operator="containsText" text="Deferred">
      <formula>NOT(ISERROR(SEARCH("Deferred",I71)))</formula>
    </cfRule>
    <cfRule type="containsText" dxfId="690" priority="720" operator="containsText" text="Deleted">
      <formula>NOT(ISERROR(SEARCH("Deleted",I71)))</formula>
    </cfRule>
    <cfRule type="containsText" dxfId="689" priority="721" operator="containsText" text="In Danger of Falling Behind Target">
      <formula>NOT(ISERROR(SEARCH("In Danger of Falling Behind Target",I71)))</formula>
    </cfRule>
    <cfRule type="containsText" dxfId="688" priority="722" operator="containsText" text="Not yet due">
      <formula>NOT(ISERROR(SEARCH("Not yet due",I71)))</formula>
    </cfRule>
    <cfRule type="containsText" dxfId="687" priority="723" operator="containsText" text="Update not Provided">
      <formula>NOT(ISERROR(SEARCH("Update not Provided",I71)))</formula>
    </cfRule>
  </conditionalFormatting>
  <conditionalFormatting sqref="I71">
    <cfRule type="containsText" dxfId="686" priority="652" operator="containsText" text="On track to be achieved">
      <formula>NOT(ISERROR(SEARCH("On track to be achieved",I71)))</formula>
    </cfRule>
    <cfRule type="containsText" dxfId="685" priority="653" operator="containsText" text="Deferred">
      <formula>NOT(ISERROR(SEARCH("Deferred",I71)))</formula>
    </cfRule>
    <cfRule type="containsText" dxfId="684" priority="654" operator="containsText" text="Deleted">
      <formula>NOT(ISERROR(SEARCH("Deleted",I71)))</formula>
    </cfRule>
    <cfRule type="containsText" dxfId="683" priority="655" operator="containsText" text="In Danger of Falling Behind Target">
      <formula>NOT(ISERROR(SEARCH("In Danger of Falling Behind Target",I71)))</formula>
    </cfRule>
    <cfRule type="containsText" dxfId="682" priority="656" operator="containsText" text="Not yet due">
      <formula>NOT(ISERROR(SEARCH("Not yet due",I71)))</formula>
    </cfRule>
    <cfRule type="containsText" dxfId="681" priority="657" operator="containsText" text="Update not Provided">
      <formula>NOT(ISERROR(SEARCH("Update not Provided",I71)))</formula>
    </cfRule>
    <cfRule type="containsText" dxfId="680" priority="658" operator="containsText" text="Not yet due">
      <formula>NOT(ISERROR(SEARCH("Not yet due",I71)))</formula>
    </cfRule>
    <cfRule type="containsText" dxfId="679" priority="659" operator="containsText" text="Completed Behind Schedule">
      <formula>NOT(ISERROR(SEARCH("Completed Behind Schedule",I71)))</formula>
    </cfRule>
    <cfRule type="containsText" dxfId="678" priority="660" operator="containsText" text="Off Target">
      <formula>NOT(ISERROR(SEARCH("Off Target",I71)))</formula>
    </cfRule>
    <cfRule type="containsText" dxfId="677" priority="661" operator="containsText" text="On Track to be Achieved">
      <formula>NOT(ISERROR(SEARCH("On Track to be Achieved",I71)))</formula>
    </cfRule>
    <cfRule type="containsText" dxfId="676" priority="662" operator="containsText" text="Fully Achieved">
      <formula>NOT(ISERROR(SEARCH("Fully Achieved",I71)))</formula>
    </cfRule>
    <cfRule type="containsText" dxfId="675" priority="663" operator="containsText" text="Not yet due">
      <formula>NOT(ISERROR(SEARCH("Not yet due",I71)))</formula>
    </cfRule>
    <cfRule type="containsText" dxfId="674" priority="664" operator="containsText" text="Not Yet Due">
      <formula>NOT(ISERROR(SEARCH("Not Yet Due",I71)))</formula>
    </cfRule>
    <cfRule type="containsText" dxfId="673" priority="665" operator="containsText" text="Deferred">
      <formula>NOT(ISERROR(SEARCH("Deferred",I71)))</formula>
    </cfRule>
    <cfRule type="containsText" dxfId="672" priority="666" operator="containsText" text="Deleted">
      <formula>NOT(ISERROR(SEARCH("Deleted",I71)))</formula>
    </cfRule>
    <cfRule type="containsText" dxfId="671" priority="667" operator="containsText" text="In Danger of Falling Behind Target">
      <formula>NOT(ISERROR(SEARCH("In Danger of Falling Behind Target",I71)))</formula>
    </cfRule>
    <cfRule type="containsText" dxfId="670" priority="668" operator="containsText" text="Not yet due">
      <formula>NOT(ISERROR(SEARCH("Not yet due",I71)))</formula>
    </cfRule>
    <cfRule type="containsText" dxfId="669" priority="669" operator="containsText" text="Completed Behind Schedule">
      <formula>NOT(ISERROR(SEARCH("Completed Behind Schedule",I71)))</formula>
    </cfRule>
    <cfRule type="containsText" dxfId="668" priority="670" operator="containsText" text="Off Target">
      <formula>NOT(ISERROR(SEARCH("Off Target",I71)))</formula>
    </cfRule>
    <cfRule type="containsText" dxfId="667" priority="671" operator="containsText" text="In Danger of Falling Behind Target">
      <formula>NOT(ISERROR(SEARCH("In Danger of Falling Behind Target",I71)))</formula>
    </cfRule>
    <cfRule type="containsText" dxfId="666" priority="672" operator="containsText" text="On Track to be Achieved">
      <formula>NOT(ISERROR(SEARCH("On Track to be Achieved",I71)))</formula>
    </cfRule>
    <cfRule type="containsText" dxfId="665" priority="673" operator="containsText" text="Fully Achieved">
      <formula>NOT(ISERROR(SEARCH("Fully Achieved",I71)))</formula>
    </cfRule>
    <cfRule type="containsText" dxfId="664" priority="674" operator="containsText" text="Update not Provided">
      <formula>NOT(ISERROR(SEARCH("Update not Provided",I71)))</formula>
    </cfRule>
    <cfRule type="containsText" dxfId="663" priority="675" operator="containsText" text="Not yet due">
      <formula>NOT(ISERROR(SEARCH("Not yet due",I71)))</formula>
    </cfRule>
    <cfRule type="containsText" dxfId="662" priority="676" operator="containsText" text="Completed Behind Schedule">
      <formula>NOT(ISERROR(SEARCH("Completed Behind Schedule",I71)))</formula>
    </cfRule>
    <cfRule type="containsText" dxfId="661" priority="677" operator="containsText" text="Off Target">
      <formula>NOT(ISERROR(SEARCH("Off Target",I71)))</formula>
    </cfRule>
    <cfRule type="containsText" dxfId="660" priority="678" operator="containsText" text="In Danger of Falling Behind Target">
      <formula>NOT(ISERROR(SEARCH("In Danger of Falling Behind Target",I71)))</formula>
    </cfRule>
    <cfRule type="containsText" dxfId="659" priority="679" operator="containsText" text="On Track to be Achieved">
      <formula>NOT(ISERROR(SEARCH("On Track to be Achieved",I71)))</formula>
    </cfRule>
    <cfRule type="containsText" dxfId="658" priority="680" operator="containsText" text="Fully Achieved">
      <formula>NOT(ISERROR(SEARCH("Fully Achieved",I71)))</formula>
    </cfRule>
    <cfRule type="containsText" dxfId="657" priority="681" operator="containsText" text="Fully Achieved">
      <formula>NOT(ISERROR(SEARCH("Fully Achieved",I71)))</formula>
    </cfRule>
    <cfRule type="containsText" dxfId="656" priority="682" operator="containsText" text="Fully Achieved">
      <formula>NOT(ISERROR(SEARCH("Fully Achieved",I71)))</formula>
    </cfRule>
    <cfRule type="containsText" dxfId="655" priority="683" operator="containsText" text="Deferred">
      <formula>NOT(ISERROR(SEARCH("Deferred",I71)))</formula>
    </cfRule>
    <cfRule type="containsText" dxfId="654" priority="684" operator="containsText" text="Deleted">
      <formula>NOT(ISERROR(SEARCH("Deleted",I71)))</formula>
    </cfRule>
    <cfRule type="containsText" dxfId="653" priority="685" operator="containsText" text="In Danger of Falling Behind Target">
      <formula>NOT(ISERROR(SEARCH("In Danger of Falling Behind Target",I71)))</formula>
    </cfRule>
    <cfRule type="containsText" dxfId="652" priority="686" operator="containsText" text="Not yet due">
      <formula>NOT(ISERROR(SEARCH("Not yet due",I71)))</formula>
    </cfRule>
    <cfRule type="containsText" dxfId="651" priority="687" operator="containsText" text="Update not Provided">
      <formula>NOT(ISERROR(SEARCH("Update not Provided",I71)))</formula>
    </cfRule>
  </conditionalFormatting>
  <conditionalFormatting sqref="I72">
    <cfRule type="containsText" dxfId="650" priority="616" operator="containsText" text="On track to be achieved">
      <formula>NOT(ISERROR(SEARCH("On track to be achieved",I72)))</formula>
    </cfRule>
    <cfRule type="containsText" dxfId="649" priority="617" operator="containsText" text="Deferred">
      <formula>NOT(ISERROR(SEARCH("Deferred",I72)))</formula>
    </cfRule>
    <cfRule type="containsText" dxfId="648" priority="618" operator="containsText" text="Deleted">
      <formula>NOT(ISERROR(SEARCH("Deleted",I72)))</formula>
    </cfRule>
    <cfRule type="containsText" dxfId="647" priority="619" operator="containsText" text="In Danger of Falling Behind Target">
      <formula>NOT(ISERROR(SEARCH("In Danger of Falling Behind Target",I72)))</formula>
    </cfRule>
    <cfRule type="containsText" dxfId="646" priority="620" operator="containsText" text="Not yet due">
      <formula>NOT(ISERROR(SEARCH("Not yet due",I72)))</formula>
    </cfRule>
    <cfRule type="containsText" dxfId="645" priority="621" operator="containsText" text="Update not Provided">
      <formula>NOT(ISERROR(SEARCH("Update not Provided",I72)))</formula>
    </cfRule>
    <cfRule type="containsText" dxfId="644" priority="622" operator="containsText" text="Not yet due">
      <formula>NOT(ISERROR(SEARCH("Not yet due",I72)))</formula>
    </cfRule>
    <cfRule type="containsText" dxfId="643" priority="623" operator="containsText" text="Completed Behind Schedule">
      <formula>NOT(ISERROR(SEARCH("Completed Behind Schedule",I72)))</formula>
    </cfRule>
    <cfRule type="containsText" dxfId="642" priority="624" operator="containsText" text="Off Target">
      <formula>NOT(ISERROR(SEARCH("Off Target",I72)))</formula>
    </cfRule>
    <cfRule type="containsText" dxfId="641" priority="625" operator="containsText" text="On Track to be Achieved">
      <formula>NOT(ISERROR(SEARCH("On Track to be Achieved",I72)))</formula>
    </cfRule>
    <cfRule type="containsText" dxfId="640" priority="626" operator="containsText" text="Fully Achieved">
      <formula>NOT(ISERROR(SEARCH("Fully Achieved",I72)))</formula>
    </cfRule>
    <cfRule type="containsText" dxfId="639" priority="627" operator="containsText" text="Not yet due">
      <formula>NOT(ISERROR(SEARCH("Not yet due",I72)))</formula>
    </cfRule>
    <cfRule type="containsText" dxfId="638" priority="628" operator="containsText" text="Not Yet Due">
      <formula>NOT(ISERROR(SEARCH("Not Yet Due",I72)))</formula>
    </cfRule>
    <cfRule type="containsText" dxfId="637" priority="629" operator="containsText" text="Deferred">
      <formula>NOT(ISERROR(SEARCH("Deferred",I72)))</formula>
    </cfRule>
    <cfRule type="containsText" dxfId="636" priority="630" operator="containsText" text="Deleted">
      <formula>NOT(ISERROR(SEARCH("Deleted",I72)))</formula>
    </cfRule>
    <cfRule type="containsText" dxfId="635" priority="631" operator="containsText" text="In Danger of Falling Behind Target">
      <formula>NOT(ISERROR(SEARCH("In Danger of Falling Behind Target",I72)))</formula>
    </cfRule>
    <cfRule type="containsText" dxfId="634" priority="632" operator="containsText" text="Not yet due">
      <formula>NOT(ISERROR(SEARCH("Not yet due",I72)))</formula>
    </cfRule>
    <cfRule type="containsText" dxfId="633" priority="633" operator="containsText" text="Completed Behind Schedule">
      <formula>NOT(ISERROR(SEARCH("Completed Behind Schedule",I72)))</formula>
    </cfRule>
    <cfRule type="containsText" dxfId="632" priority="634" operator="containsText" text="Off Target">
      <formula>NOT(ISERROR(SEARCH("Off Target",I72)))</formula>
    </cfRule>
    <cfRule type="containsText" dxfId="631" priority="635" operator="containsText" text="In Danger of Falling Behind Target">
      <formula>NOT(ISERROR(SEARCH("In Danger of Falling Behind Target",I72)))</formula>
    </cfRule>
    <cfRule type="containsText" dxfId="630" priority="636" operator="containsText" text="On Track to be Achieved">
      <formula>NOT(ISERROR(SEARCH("On Track to be Achieved",I72)))</formula>
    </cfRule>
    <cfRule type="containsText" dxfId="629" priority="637" operator="containsText" text="Fully Achieved">
      <formula>NOT(ISERROR(SEARCH("Fully Achieved",I72)))</formula>
    </cfRule>
    <cfRule type="containsText" dxfId="628" priority="638" operator="containsText" text="Update not Provided">
      <formula>NOT(ISERROR(SEARCH("Update not Provided",I72)))</formula>
    </cfRule>
    <cfRule type="containsText" dxfId="627" priority="639" operator="containsText" text="Not yet due">
      <formula>NOT(ISERROR(SEARCH("Not yet due",I72)))</formula>
    </cfRule>
    <cfRule type="containsText" dxfId="626" priority="640" operator="containsText" text="Completed Behind Schedule">
      <formula>NOT(ISERROR(SEARCH("Completed Behind Schedule",I72)))</formula>
    </cfRule>
    <cfRule type="containsText" dxfId="625" priority="641" operator="containsText" text="Off Target">
      <formula>NOT(ISERROR(SEARCH("Off Target",I72)))</formula>
    </cfRule>
    <cfRule type="containsText" dxfId="624" priority="642" operator="containsText" text="In Danger of Falling Behind Target">
      <formula>NOT(ISERROR(SEARCH("In Danger of Falling Behind Target",I72)))</formula>
    </cfRule>
    <cfRule type="containsText" dxfId="623" priority="643" operator="containsText" text="On Track to be Achieved">
      <formula>NOT(ISERROR(SEARCH("On Track to be Achieved",I72)))</formula>
    </cfRule>
    <cfRule type="containsText" dxfId="622" priority="644" operator="containsText" text="Fully Achieved">
      <formula>NOT(ISERROR(SEARCH("Fully Achieved",I72)))</formula>
    </cfRule>
    <cfRule type="containsText" dxfId="621" priority="645" operator="containsText" text="Fully Achieved">
      <formula>NOT(ISERROR(SEARCH("Fully Achieved",I72)))</formula>
    </cfRule>
    <cfRule type="containsText" dxfId="620" priority="646" operator="containsText" text="Fully Achieved">
      <formula>NOT(ISERROR(SEARCH("Fully Achieved",I72)))</formula>
    </cfRule>
    <cfRule type="containsText" dxfId="619" priority="647" operator="containsText" text="Deferred">
      <formula>NOT(ISERROR(SEARCH("Deferred",I72)))</formula>
    </cfRule>
    <cfRule type="containsText" dxfId="618" priority="648" operator="containsText" text="Deleted">
      <formula>NOT(ISERROR(SEARCH("Deleted",I72)))</formula>
    </cfRule>
    <cfRule type="containsText" dxfId="617" priority="649" operator="containsText" text="In Danger of Falling Behind Target">
      <formula>NOT(ISERROR(SEARCH("In Danger of Falling Behind Target",I72)))</formula>
    </cfRule>
    <cfRule type="containsText" dxfId="616" priority="650" operator="containsText" text="Not yet due">
      <formula>NOT(ISERROR(SEARCH("Not yet due",I72)))</formula>
    </cfRule>
    <cfRule type="containsText" dxfId="615" priority="651" operator="containsText" text="Update not Provided">
      <formula>NOT(ISERROR(SEARCH("Update not Provided",I72)))</formula>
    </cfRule>
  </conditionalFormatting>
  <conditionalFormatting sqref="I72">
    <cfRule type="containsText" dxfId="614" priority="580" operator="containsText" text="On track to be achieved">
      <formula>NOT(ISERROR(SEARCH("On track to be achieved",I72)))</formula>
    </cfRule>
    <cfRule type="containsText" dxfId="613" priority="581" operator="containsText" text="Deferred">
      <formula>NOT(ISERROR(SEARCH("Deferred",I72)))</formula>
    </cfRule>
    <cfRule type="containsText" dxfId="612" priority="582" operator="containsText" text="Deleted">
      <formula>NOT(ISERROR(SEARCH("Deleted",I72)))</formula>
    </cfRule>
    <cfRule type="containsText" dxfId="611" priority="583" operator="containsText" text="In Danger of Falling Behind Target">
      <formula>NOT(ISERROR(SEARCH("In Danger of Falling Behind Target",I72)))</formula>
    </cfRule>
    <cfRule type="containsText" dxfId="610" priority="584" operator="containsText" text="Not yet due">
      <formula>NOT(ISERROR(SEARCH("Not yet due",I72)))</formula>
    </cfRule>
    <cfRule type="containsText" dxfId="609" priority="585" operator="containsText" text="Update not Provided">
      <formula>NOT(ISERROR(SEARCH("Update not Provided",I72)))</formula>
    </cfRule>
    <cfRule type="containsText" dxfId="608" priority="586" operator="containsText" text="Not yet due">
      <formula>NOT(ISERROR(SEARCH("Not yet due",I72)))</formula>
    </cfRule>
    <cfRule type="containsText" dxfId="607" priority="587" operator="containsText" text="Completed Behind Schedule">
      <formula>NOT(ISERROR(SEARCH("Completed Behind Schedule",I72)))</formula>
    </cfRule>
    <cfRule type="containsText" dxfId="606" priority="588" operator="containsText" text="Off Target">
      <formula>NOT(ISERROR(SEARCH("Off Target",I72)))</formula>
    </cfRule>
    <cfRule type="containsText" dxfId="605" priority="589" operator="containsText" text="On Track to be Achieved">
      <formula>NOT(ISERROR(SEARCH("On Track to be Achieved",I72)))</formula>
    </cfRule>
    <cfRule type="containsText" dxfId="604" priority="590" operator="containsText" text="Fully Achieved">
      <formula>NOT(ISERROR(SEARCH("Fully Achieved",I72)))</formula>
    </cfRule>
    <cfRule type="containsText" dxfId="603" priority="591" operator="containsText" text="Not yet due">
      <formula>NOT(ISERROR(SEARCH("Not yet due",I72)))</formula>
    </cfRule>
    <cfRule type="containsText" dxfId="602" priority="592" operator="containsText" text="Not Yet Due">
      <formula>NOT(ISERROR(SEARCH("Not Yet Due",I72)))</formula>
    </cfRule>
    <cfRule type="containsText" dxfId="601" priority="593" operator="containsText" text="Deferred">
      <formula>NOT(ISERROR(SEARCH("Deferred",I72)))</formula>
    </cfRule>
    <cfRule type="containsText" dxfId="600" priority="594" operator="containsText" text="Deleted">
      <formula>NOT(ISERROR(SEARCH("Deleted",I72)))</formula>
    </cfRule>
    <cfRule type="containsText" dxfId="599" priority="595" operator="containsText" text="In Danger of Falling Behind Target">
      <formula>NOT(ISERROR(SEARCH("In Danger of Falling Behind Target",I72)))</formula>
    </cfRule>
    <cfRule type="containsText" dxfId="598" priority="596" operator="containsText" text="Not yet due">
      <formula>NOT(ISERROR(SEARCH("Not yet due",I72)))</formula>
    </cfRule>
    <cfRule type="containsText" dxfId="597" priority="597" operator="containsText" text="Completed Behind Schedule">
      <formula>NOT(ISERROR(SEARCH("Completed Behind Schedule",I72)))</formula>
    </cfRule>
    <cfRule type="containsText" dxfId="596" priority="598" operator="containsText" text="Off Target">
      <formula>NOT(ISERROR(SEARCH("Off Target",I72)))</formula>
    </cfRule>
    <cfRule type="containsText" dxfId="595" priority="599" operator="containsText" text="In Danger of Falling Behind Target">
      <formula>NOT(ISERROR(SEARCH("In Danger of Falling Behind Target",I72)))</formula>
    </cfRule>
    <cfRule type="containsText" dxfId="594" priority="600" operator="containsText" text="On Track to be Achieved">
      <formula>NOT(ISERROR(SEARCH("On Track to be Achieved",I72)))</formula>
    </cfRule>
    <cfRule type="containsText" dxfId="593" priority="601" operator="containsText" text="Fully Achieved">
      <formula>NOT(ISERROR(SEARCH("Fully Achieved",I72)))</formula>
    </cfRule>
    <cfRule type="containsText" dxfId="592" priority="602" operator="containsText" text="Update not Provided">
      <formula>NOT(ISERROR(SEARCH("Update not Provided",I72)))</formula>
    </cfRule>
    <cfRule type="containsText" dxfId="591" priority="603" operator="containsText" text="Not yet due">
      <formula>NOT(ISERROR(SEARCH("Not yet due",I72)))</formula>
    </cfRule>
    <cfRule type="containsText" dxfId="590" priority="604" operator="containsText" text="Completed Behind Schedule">
      <formula>NOT(ISERROR(SEARCH("Completed Behind Schedule",I72)))</formula>
    </cfRule>
    <cfRule type="containsText" dxfId="589" priority="605" operator="containsText" text="Off Target">
      <formula>NOT(ISERROR(SEARCH("Off Target",I72)))</formula>
    </cfRule>
    <cfRule type="containsText" dxfId="588" priority="606" operator="containsText" text="In Danger of Falling Behind Target">
      <formula>NOT(ISERROR(SEARCH("In Danger of Falling Behind Target",I72)))</formula>
    </cfRule>
    <cfRule type="containsText" dxfId="587" priority="607" operator="containsText" text="On Track to be Achieved">
      <formula>NOT(ISERROR(SEARCH("On Track to be Achieved",I72)))</formula>
    </cfRule>
    <cfRule type="containsText" dxfId="586" priority="608" operator="containsText" text="Fully Achieved">
      <formula>NOT(ISERROR(SEARCH("Fully Achieved",I72)))</formula>
    </cfRule>
    <cfRule type="containsText" dxfId="585" priority="609" operator="containsText" text="Fully Achieved">
      <formula>NOT(ISERROR(SEARCH("Fully Achieved",I72)))</formula>
    </cfRule>
    <cfRule type="containsText" dxfId="584" priority="610" operator="containsText" text="Fully Achieved">
      <formula>NOT(ISERROR(SEARCH("Fully Achieved",I72)))</formula>
    </cfRule>
    <cfRule type="containsText" dxfId="583" priority="611" operator="containsText" text="Deferred">
      <formula>NOT(ISERROR(SEARCH("Deferred",I72)))</formula>
    </cfRule>
    <cfRule type="containsText" dxfId="582" priority="612" operator="containsText" text="Deleted">
      <formula>NOT(ISERROR(SEARCH("Deleted",I72)))</formula>
    </cfRule>
    <cfRule type="containsText" dxfId="581" priority="613" operator="containsText" text="In Danger of Falling Behind Target">
      <formula>NOT(ISERROR(SEARCH("In Danger of Falling Behind Target",I72)))</formula>
    </cfRule>
    <cfRule type="containsText" dxfId="580" priority="614" operator="containsText" text="Not yet due">
      <formula>NOT(ISERROR(SEARCH("Not yet due",I72)))</formula>
    </cfRule>
    <cfRule type="containsText" dxfId="579" priority="615" operator="containsText" text="Update not Provided">
      <formula>NOT(ISERROR(SEARCH("Update not Provided",I72)))</formula>
    </cfRule>
  </conditionalFormatting>
  <conditionalFormatting sqref="I72">
    <cfRule type="containsText" dxfId="578" priority="544" operator="containsText" text="On track to be achieved">
      <formula>NOT(ISERROR(SEARCH("On track to be achieved",I72)))</formula>
    </cfRule>
    <cfRule type="containsText" dxfId="577" priority="545" operator="containsText" text="Deferred">
      <formula>NOT(ISERROR(SEARCH("Deferred",I72)))</formula>
    </cfRule>
    <cfRule type="containsText" dxfId="576" priority="546" operator="containsText" text="Deleted">
      <formula>NOT(ISERROR(SEARCH("Deleted",I72)))</formula>
    </cfRule>
    <cfRule type="containsText" dxfId="575" priority="547" operator="containsText" text="In Danger of Falling Behind Target">
      <formula>NOT(ISERROR(SEARCH("In Danger of Falling Behind Target",I72)))</formula>
    </cfRule>
    <cfRule type="containsText" dxfId="574" priority="548" operator="containsText" text="Not yet due">
      <formula>NOT(ISERROR(SEARCH("Not yet due",I72)))</formula>
    </cfRule>
    <cfRule type="containsText" dxfId="573" priority="549" operator="containsText" text="Update not Provided">
      <formula>NOT(ISERROR(SEARCH("Update not Provided",I72)))</formula>
    </cfRule>
    <cfRule type="containsText" dxfId="572" priority="550" operator="containsText" text="Not yet due">
      <formula>NOT(ISERROR(SEARCH("Not yet due",I72)))</formula>
    </cfRule>
    <cfRule type="containsText" dxfId="571" priority="551" operator="containsText" text="Completed Behind Schedule">
      <formula>NOT(ISERROR(SEARCH("Completed Behind Schedule",I72)))</formula>
    </cfRule>
    <cfRule type="containsText" dxfId="570" priority="552" operator="containsText" text="Off Target">
      <formula>NOT(ISERROR(SEARCH("Off Target",I72)))</formula>
    </cfRule>
    <cfRule type="containsText" dxfId="569" priority="553" operator="containsText" text="On Track to be Achieved">
      <formula>NOT(ISERROR(SEARCH("On Track to be Achieved",I72)))</formula>
    </cfRule>
    <cfRule type="containsText" dxfId="568" priority="554" operator="containsText" text="Fully Achieved">
      <formula>NOT(ISERROR(SEARCH("Fully Achieved",I72)))</formula>
    </cfRule>
    <cfRule type="containsText" dxfId="567" priority="555" operator="containsText" text="Not yet due">
      <formula>NOT(ISERROR(SEARCH("Not yet due",I72)))</formula>
    </cfRule>
    <cfRule type="containsText" dxfId="566" priority="556" operator="containsText" text="Not Yet Due">
      <formula>NOT(ISERROR(SEARCH("Not Yet Due",I72)))</formula>
    </cfRule>
    <cfRule type="containsText" dxfId="565" priority="557" operator="containsText" text="Deferred">
      <formula>NOT(ISERROR(SEARCH("Deferred",I72)))</formula>
    </cfRule>
    <cfRule type="containsText" dxfId="564" priority="558" operator="containsText" text="Deleted">
      <formula>NOT(ISERROR(SEARCH("Deleted",I72)))</formula>
    </cfRule>
    <cfRule type="containsText" dxfId="563" priority="559" operator="containsText" text="In Danger of Falling Behind Target">
      <formula>NOT(ISERROR(SEARCH("In Danger of Falling Behind Target",I72)))</formula>
    </cfRule>
    <cfRule type="containsText" dxfId="562" priority="560" operator="containsText" text="Not yet due">
      <formula>NOT(ISERROR(SEARCH("Not yet due",I72)))</formula>
    </cfRule>
    <cfRule type="containsText" dxfId="561" priority="561" operator="containsText" text="Completed Behind Schedule">
      <formula>NOT(ISERROR(SEARCH("Completed Behind Schedule",I72)))</formula>
    </cfRule>
    <cfRule type="containsText" dxfId="560" priority="562" operator="containsText" text="Off Target">
      <formula>NOT(ISERROR(SEARCH("Off Target",I72)))</formula>
    </cfRule>
    <cfRule type="containsText" dxfId="559" priority="563" operator="containsText" text="In Danger of Falling Behind Target">
      <formula>NOT(ISERROR(SEARCH("In Danger of Falling Behind Target",I72)))</formula>
    </cfRule>
    <cfRule type="containsText" dxfId="558" priority="564" operator="containsText" text="On Track to be Achieved">
      <formula>NOT(ISERROR(SEARCH("On Track to be Achieved",I72)))</formula>
    </cfRule>
    <cfRule type="containsText" dxfId="557" priority="565" operator="containsText" text="Fully Achieved">
      <formula>NOT(ISERROR(SEARCH("Fully Achieved",I72)))</formula>
    </cfRule>
    <cfRule type="containsText" dxfId="556" priority="566" operator="containsText" text="Update not Provided">
      <formula>NOT(ISERROR(SEARCH("Update not Provided",I72)))</formula>
    </cfRule>
    <cfRule type="containsText" dxfId="555" priority="567" operator="containsText" text="Not yet due">
      <formula>NOT(ISERROR(SEARCH("Not yet due",I72)))</formula>
    </cfRule>
    <cfRule type="containsText" dxfId="554" priority="568" operator="containsText" text="Completed Behind Schedule">
      <formula>NOT(ISERROR(SEARCH("Completed Behind Schedule",I72)))</formula>
    </cfRule>
    <cfRule type="containsText" dxfId="553" priority="569" operator="containsText" text="Off Target">
      <formula>NOT(ISERROR(SEARCH("Off Target",I72)))</formula>
    </cfRule>
    <cfRule type="containsText" dxfId="552" priority="570" operator="containsText" text="In Danger of Falling Behind Target">
      <formula>NOT(ISERROR(SEARCH("In Danger of Falling Behind Target",I72)))</formula>
    </cfRule>
    <cfRule type="containsText" dxfId="551" priority="571" operator="containsText" text="On Track to be Achieved">
      <formula>NOT(ISERROR(SEARCH("On Track to be Achieved",I72)))</formula>
    </cfRule>
    <cfRule type="containsText" dxfId="550" priority="572" operator="containsText" text="Fully Achieved">
      <formula>NOT(ISERROR(SEARCH("Fully Achieved",I72)))</formula>
    </cfRule>
    <cfRule type="containsText" dxfId="549" priority="573" operator="containsText" text="Fully Achieved">
      <formula>NOT(ISERROR(SEARCH("Fully Achieved",I72)))</formula>
    </cfRule>
    <cfRule type="containsText" dxfId="548" priority="574" operator="containsText" text="Fully Achieved">
      <formula>NOT(ISERROR(SEARCH("Fully Achieved",I72)))</formula>
    </cfRule>
    <cfRule type="containsText" dxfId="547" priority="575" operator="containsText" text="Deferred">
      <formula>NOT(ISERROR(SEARCH("Deferred",I72)))</formula>
    </cfRule>
    <cfRule type="containsText" dxfId="546" priority="576" operator="containsText" text="Deleted">
      <formula>NOT(ISERROR(SEARCH("Deleted",I72)))</formula>
    </cfRule>
    <cfRule type="containsText" dxfId="545" priority="577" operator="containsText" text="In Danger of Falling Behind Target">
      <formula>NOT(ISERROR(SEARCH("In Danger of Falling Behind Target",I72)))</formula>
    </cfRule>
    <cfRule type="containsText" dxfId="544" priority="578" operator="containsText" text="Not yet due">
      <formula>NOT(ISERROR(SEARCH("Not yet due",I72)))</formula>
    </cfRule>
    <cfRule type="containsText" dxfId="543" priority="579" operator="containsText" text="Update not Provided">
      <formula>NOT(ISERROR(SEARCH("Update not Provided",I72)))</formula>
    </cfRule>
  </conditionalFormatting>
  <conditionalFormatting sqref="I72">
    <cfRule type="containsText" dxfId="542" priority="508" operator="containsText" text="On track to be achieved">
      <formula>NOT(ISERROR(SEARCH("On track to be achieved",I72)))</formula>
    </cfRule>
    <cfRule type="containsText" dxfId="541" priority="509" operator="containsText" text="Deferred">
      <formula>NOT(ISERROR(SEARCH("Deferred",I72)))</formula>
    </cfRule>
    <cfRule type="containsText" dxfId="540" priority="510" operator="containsText" text="Deleted">
      <formula>NOT(ISERROR(SEARCH("Deleted",I72)))</formula>
    </cfRule>
    <cfRule type="containsText" dxfId="539" priority="511" operator="containsText" text="In Danger of Falling Behind Target">
      <formula>NOT(ISERROR(SEARCH("In Danger of Falling Behind Target",I72)))</formula>
    </cfRule>
    <cfRule type="containsText" dxfId="538" priority="512" operator="containsText" text="Not yet due">
      <formula>NOT(ISERROR(SEARCH("Not yet due",I72)))</formula>
    </cfRule>
    <cfRule type="containsText" dxfId="537" priority="513" operator="containsText" text="Update not Provided">
      <formula>NOT(ISERROR(SEARCH("Update not Provided",I72)))</formula>
    </cfRule>
    <cfRule type="containsText" dxfId="536" priority="514" operator="containsText" text="Not yet due">
      <formula>NOT(ISERROR(SEARCH("Not yet due",I72)))</formula>
    </cfRule>
    <cfRule type="containsText" dxfId="535" priority="515" operator="containsText" text="Completed Behind Schedule">
      <formula>NOT(ISERROR(SEARCH("Completed Behind Schedule",I72)))</formula>
    </cfRule>
    <cfRule type="containsText" dxfId="534" priority="516" operator="containsText" text="Off Target">
      <formula>NOT(ISERROR(SEARCH("Off Target",I72)))</formula>
    </cfRule>
    <cfRule type="containsText" dxfId="533" priority="517" operator="containsText" text="On Track to be Achieved">
      <formula>NOT(ISERROR(SEARCH("On Track to be Achieved",I72)))</formula>
    </cfRule>
    <cfRule type="containsText" dxfId="532" priority="518" operator="containsText" text="Fully Achieved">
      <formula>NOT(ISERROR(SEARCH("Fully Achieved",I72)))</formula>
    </cfRule>
    <cfRule type="containsText" dxfId="531" priority="519" operator="containsText" text="Not yet due">
      <formula>NOT(ISERROR(SEARCH("Not yet due",I72)))</formula>
    </cfRule>
    <cfRule type="containsText" dxfId="530" priority="520" operator="containsText" text="Not Yet Due">
      <formula>NOT(ISERROR(SEARCH("Not Yet Due",I72)))</formula>
    </cfRule>
    <cfRule type="containsText" dxfId="529" priority="521" operator="containsText" text="Deferred">
      <formula>NOT(ISERROR(SEARCH("Deferred",I72)))</formula>
    </cfRule>
    <cfRule type="containsText" dxfId="528" priority="522" operator="containsText" text="Deleted">
      <formula>NOT(ISERROR(SEARCH("Deleted",I72)))</formula>
    </cfRule>
    <cfRule type="containsText" dxfId="527" priority="523" operator="containsText" text="In Danger of Falling Behind Target">
      <formula>NOT(ISERROR(SEARCH("In Danger of Falling Behind Target",I72)))</formula>
    </cfRule>
    <cfRule type="containsText" dxfId="526" priority="524" operator="containsText" text="Not yet due">
      <formula>NOT(ISERROR(SEARCH("Not yet due",I72)))</formula>
    </cfRule>
    <cfRule type="containsText" dxfId="525" priority="525" operator="containsText" text="Completed Behind Schedule">
      <formula>NOT(ISERROR(SEARCH("Completed Behind Schedule",I72)))</formula>
    </cfRule>
    <cfRule type="containsText" dxfId="524" priority="526" operator="containsText" text="Off Target">
      <formula>NOT(ISERROR(SEARCH("Off Target",I72)))</formula>
    </cfRule>
    <cfRule type="containsText" dxfId="523" priority="527" operator="containsText" text="In Danger of Falling Behind Target">
      <formula>NOT(ISERROR(SEARCH("In Danger of Falling Behind Target",I72)))</formula>
    </cfRule>
    <cfRule type="containsText" dxfId="522" priority="528" operator="containsText" text="On Track to be Achieved">
      <formula>NOT(ISERROR(SEARCH("On Track to be Achieved",I72)))</formula>
    </cfRule>
    <cfRule type="containsText" dxfId="521" priority="529" operator="containsText" text="Fully Achieved">
      <formula>NOT(ISERROR(SEARCH("Fully Achieved",I72)))</formula>
    </cfRule>
    <cfRule type="containsText" dxfId="520" priority="530" operator="containsText" text="Update not Provided">
      <formula>NOT(ISERROR(SEARCH("Update not Provided",I72)))</formula>
    </cfRule>
    <cfRule type="containsText" dxfId="519" priority="531" operator="containsText" text="Not yet due">
      <formula>NOT(ISERROR(SEARCH("Not yet due",I72)))</formula>
    </cfRule>
    <cfRule type="containsText" dxfId="518" priority="532" operator="containsText" text="Completed Behind Schedule">
      <formula>NOT(ISERROR(SEARCH("Completed Behind Schedule",I72)))</formula>
    </cfRule>
    <cfRule type="containsText" dxfId="517" priority="533" operator="containsText" text="Off Target">
      <formula>NOT(ISERROR(SEARCH("Off Target",I72)))</formula>
    </cfRule>
    <cfRule type="containsText" dxfId="516" priority="534" operator="containsText" text="In Danger of Falling Behind Target">
      <formula>NOT(ISERROR(SEARCH("In Danger of Falling Behind Target",I72)))</formula>
    </cfRule>
    <cfRule type="containsText" dxfId="515" priority="535" operator="containsText" text="On Track to be Achieved">
      <formula>NOT(ISERROR(SEARCH("On Track to be Achieved",I72)))</formula>
    </cfRule>
    <cfRule type="containsText" dxfId="514" priority="536" operator="containsText" text="Fully Achieved">
      <formula>NOT(ISERROR(SEARCH("Fully Achieved",I72)))</formula>
    </cfRule>
    <cfRule type="containsText" dxfId="513" priority="537" operator="containsText" text="Fully Achieved">
      <formula>NOT(ISERROR(SEARCH("Fully Achieved",I72)))</formula>
    </cfRule>
    <cfRule type="containsText" dxfId="512" priority="538" operator="containsText" text="Fully Achieved">
      <formula>NOT(ISERROR(SEARCH("Fully Achieved",I72)))</formula>
    </cfRule>
    <cfRule type="containsText" dxfId="511" priority="539" operator="containsText" text="Deferred">
      <formula>NOT(ISERROR(SEARCH("Deferred",I72)))</formula>
    </cfRule>
    <cfRule type="containsText" dxfId="510" priority="540" operator="containsText" text="Deleted">
      <formula>NOT(ISERROR(SEARCH("Deleted",I72)))</formula>
    </cfRule>
    <cfRule type="containsText" dxfId="509" priority="541" operator="containsText" text="In Danger of Falling Behind Target">
      <formula>NOT(ISERROR(SEARCH("In Danger of Falling Behind Target",I72)))</formula>
    </cfRule>
    <cfRule type="containsText" dxfId="508" priority="542" operator="containsText" text="Not yet due">
      <formula>NOT(ISERROR(SEARCH("Not yet due",I72)))</formula>
    </cfRule>
    <cfRule type="containsText" dxfId="507" priority="543" operator="containsText" text="Update not Provided">
      <formula>NOT(ISERROR(SEARCH("Update not Provided",I72)))</formula>
    </cfRule>
  </conditionalFormatting>
  <conditionalFormatting sqref="I73">
    <cfRule type="containsText" dxfId="506" priority="472" operator="containsText" text="On track to be achieved">
      <formula>NOT(ISERROR(SEARCH("On track to be achieved",I73)))</formula>
    </cfRule>
    <cfRule type="containsText" dxfId="505" priority="473" operator="containsText" text="Deferred">
      <formula>NOT(ISERROR(SEARCH("Deferred",I73)))</formula>
    </cfRule>
    <cfRule type="containsText" dxfId="504" priority="474" operator="containsText" text="Deleted">
      <formula>NOT(ISERROR(SEARCH("Deleted",I73)))</formula>
    </cfRule>
    <cfRule type="containsText" dxfId="503" priority="475" operator="containsText" text="In Danger of Falling Behind Target">
      <formula>NOT(ISERROR(SEARCH("In Danger of Falling Behind Target",I73)))</formula>
    </cfRule>
    <cfRule type="containsText" dxfId="502" priority="476" operator="containsText" text="Not yet due">
      <formula>NOT(ISERROR(SEARCH("Not yet due",I73)))</formula>
    </cfRule>
    <cfRule type="containsText" dxfId="501" priority="477" operator="containsText" text="Update not Provided">
      <formula>NOT(ISERROR(SEARCH("Update not Provided",I73)))</formula>
    </cfRule>
    <cfRule type="containsText" dxfId="500" priority="478" operator="containsText" text="Not yet due">
      <formula>NOT(ISERROR(SEARCH("Not yet due",I73)))</formula>
    </cfRule>
    <cfRule type="containsText" dxfId="499" priority="479" operator="containsText" text="Completed Behind Schedule">
      <formula>NOT(ISERROR(SEARCH("Completed Behind Schedule",I73)))</formula>
    </cfRule>
    <cfRule type="containsText" dxfId="498" priority="480" operator="containsText" text="Off Target">
      <formula>NOT(ISERROR(SEARCH("Off Target",I73)))</formula>
    </cfRule>
    <cfRule type="containsText" dxfId="497" priority="481" operator="containsText" text="On Track to be Achieved">
      <formula>NOT(ISERROR(SEARCH("On Track to be Achieved",I73)))</formula>
    </cfRule>
    <cfRule type="containsText" dxfId="496" priority="482" operator="containsText" text="Fully Achieved">
      <formula>NOT(ISERROR(SEARCH("Fully Achieved",I73)))</formula>
    </cfRule>
    <cfRule type="containsText" dxfId="495" priority="483" operator="containsText" text="Not yet due">
      <formula>NOT(ISERROR(SEARCH("Not yet due",I73)))</formula>
    </cfRule>
    <cfRule type="containsText" dxfId="494" priority="484" operator="containsText" text="Not Yet Due">
      <formula>NOT(ISERROR(SEARCH("Not Yet Due",I73)))</formula>
    </cfRule>
    <cfRule type="containsText" dxfId="493" priority="485" operator="containsText" text="Deferred">
      <formula>NOT(ISERROR(SEARCH("Deferred",I73)))</formula>
    </cfRule>
    <cfRule type="containsText" dxfId="492" priority="486" operator="containsText" text="Deleted">
      <formula>NOT(ISERROR(SEARCH("Deleted",I73)))</formula>
    </cfRule>
    <cfRule type="containsText" dxfId="491" priority="487" operator="containsText" text="In Danger of Falling Behind Target">
      <formula>NOT(ISERROR(SEARCH("In Danger of Falling Behind Target",I73)))</formula>
    </cfRule>
    <cfRule type="containsText" dxfId="490" priority="488" operator="containsText" text="Not yet due">
      <formula>NOT(ISERROR(SEARCH("Not yet due",I73)))</formula>
    </cfRule>
    <cfRule type="containsText" dxfId="489" priority="489" operator="containsText" text="Completed Behind Schedule">
      <formula>NOT(ISERROR(SEARCH("Completed Behind Schedule",I73)))</formula>
    </cfRule>
    <cfRule type="containsText" dxfId="488" priority="490" operator="containsText" text="Off Target">
      <formula>NOT(ISERROR(SEARCH("Off Target",I73)))</formula>
    </cfRule>
    <cfRule type="containsText" dxfId="487" priority="491" operator="containsText" text="In Danger of Falling Behind Target">
      <formula>NOT(ISERROR(SEARCH("In Danger of Falling Behind Target",I73)))</formula>
    </cfRule>
    <cfRule type="containsText" dxfId="486" priority="492" operator="containsText" text="On Track to be Achieved">
      <formula>NOT(ISERROR(SEARCH("On Track to be Achieved",I73)))</formula>
    </cfRule>
    <cfRule type="containsText" dxfId="485" priority="493" operator="containsText" text="Fully Achieved">
      <formula>NOT(ISERROR(SEARCH("Fully Achieved",I73)))</formula>
    </cfRule>
    <cfRule type="containsText" dxfId="484" priority="494" operator="containsText" text="Update not Provided">
      <formula>NOT(ISERROR(SEARCH("Update not Provided",I73)))</formula>
    </cfRule>
    <cfRule type="containsText" dxfId="483" priority="495" operator="containsText" text="Not yet due">
      <formula>NOT(ISERROR(SEARCH("Not yet due",I73)))</formula>
    </cfRule>
    <cfRule type="containsText" dxfId="482" priority="496" operator="containsText" text="Completed Behind Schedule">
      <formula>NOT(ISERROR(SEARCH("Completed Behind Schedule",I73)))</formula>
    </cfRule>
    <cfRule type="containsText" dxfId="481" priority="497" operator="containsText" text="Off Target">
      <formula>NOT(ISERROR(SEARCH("Off Target",I73)))</formula>
    </cfRule>
    <cfRule type="containsText" dxfId="480" priority="498" operator="containsText" text="In Danger of Falling Behind Target">
      <formula>NOT(ISERROR(SEARCH("In Danger of Falling Behind Target",I73)))</formula>
    </cfRule>
    <cfRule type="containsText" dxfId="479" priority="499" operator="containsText" text="On Track to be Achieved">
      <formula>NOT(ISERROR(SEARCH("On Track to be Achieved",I73)))</formula>
    </cfRule>
    <cfRule type="containsText" dxfId="478" priority="500" operator="containsText" text="Fully Achieved">
      <formula>NOT(ISERROR(SEARCH("Fully Achieved",I73)))</formula>
    </cfRule>
    <cfRule type="containsText" dxfId="477" priority="501" operator="containsText" text="Fully Achieved">
      <formula>NOT(ISERROR(SEARCH("Fully Achieved",I73)))</formula>
    </cfRule>
    <cfRule type="containsText" dxfId="476" priority="502" operator="containsText" text="Fully Achieved">
      <formula>NOT(ISERROR(SEARCH("Fully Achieved",I73)))</formula>
    </cfRule>
    <cfRule type="containsText" dxfId="475" priority="503" operator="containsText" text="Deferred">
      <formula>NOT(ISERROR(SEARCH("Deferred",I73)))</formula>
    </cfRule>
    <cfRule type="containsText" dxfId="474" priority="504" operator="containsText" text="Deleted">
      <formula>NOT(ISERROR(SEARCH("Deleted",I73)))</formula>
    </cfRule>
    <cfRule type="containsText" dxfId="473" priority="505" operator="containsText" text="In Danger of Falling Behind Target">
      <formula>NOT(ISERROR(SEARCH("In Danger of Falling Behind Target",I73)))</formula>
    </cfRule>
    <cfRule type="containsText" dxfId="472" priority="506" operator="containsText" text="Not yet due">
      <formula>NOT(ISERROR(SEARCH("Not yet due",I73)))</formula>
    </cfRule>
    <cfRule type="containsText" dxfId="471" priority="507" operator="containsText" text="Update not Provided">
      <formula>NOT(ISERROR(SEARCH("Update not Provided",I73)))</formula>
    </cfRule>
  </conditionalFormatting>
  <conditionalFormatting sqref="I73">
    <cfRule type="containsText" dxfId="470" priority="436" operator="containsText" text="On track to be achieved">
      <formula>NOT(ISERROR(SEARCH("On track to be achieved",I73)))</formula>
    </cfRule>
    <cfRule type="containsText" dxfId="469" priority="437" operator="containsText" text="Deferred">
      <formula>NOT(ISERROR(SEARCH("Deferred",I73)))</formula>
    </cfRule>
    <cfRule type="containsText" dxfId="468" priority="438" operator="containsText" text="Deleted">
      <formula>NOT(ISERROR(SEARCH("Deleted",I73)))</formula>
    </cfRule>
    <cfRule type="containsText" dxfId="467" priority="439" operator="containsText" text="In Danger of Falling Behind Target">
      <formula>NOT(ISERROR(SEARCH("In Danger of Falling Behind Target",I73)))</formula>
    </cfRule>
    <cfRule type="containsText" dxfId="466" priority="440" operator="containsText" text="Not yet due">
      <formula>NOT(ISERROR(SEARCH("Not yet due",I73)))</formula>
    </cfRule>
    <cfRule type="containsText" dxfId="465" priority="441" operator="containsText" text="Update not Provided">
      <formula>NOT(ISERROR(SEARCH("Update not Provided",I73)))</formula>
    </cfRule>
    <cfRule type="containsText" dxfId="464" priority="442" operator="containsText" text="Not yet due">
      <formula>NOT(ISERROR(SEARCH("Not yet due",I73)))</formula>
    </cfRule>
    <cfRule type="containsText" dxfId="463" priority="443" operator="containsText" text="Completed Behind Schedule">
      <formula>NOT(ISERROR(SEARCH("Completed Behind Schedule",I73)))</formula>
    </cfRule>
    <cfRule type="containsText" dxfId="462" priority="444" operator="containsText" text="Off Target">
      <formula>NOT(ISERROR(SEARCH("Off Target",I73)))</formula>
    </cfRule>
    <cfRule type="containsText" dxfId="461" priority="445" operator="containsText" text="On Track to be Achieved">
      <formula>NOT(ISERROR(SEARCH("On Track to be Achieved",I73)))</formula>
    </cfRule>
    <cfRule type="containsText" dxfId="460" priority="446" operator="containsText" text="Fully Achieved">
      <formula>NOT(ISERROR(SEARCH("Fully Achieved",I73)))</formula>
    </cfRule>
    <cfRule type="containsText" dxfId="459" priority="447" operator="containsText" text="Not yet due">
      <formula>NOT(ISERROR(SEARCH("Not yet due",I73)))</formula>
    </cfRule>
    <cfRule type="containsText" dxfId="458" priority="448" operator="containsText" text="Not Yet Due">
      <formula>NOT(ISERROR(SEARCH("Not Yet Due",I73)))</formula>
    </cfRule>
    <cfRule type="containsText" dxfId="457" priority="449" operator="containsText" text="Deferred">
      <formula>NOT(ISERROR(SEARCH("Deferred",I73)))</formula>
    </cfRule>
    <cfRule type="containsText" dxfId="456" priority="450" operator="containsText" text="Deleted">
      <formula>NOT(ISERROR(SEARCH("Deleted",I73)))</formula>
    </cfRule>
    <cfRule type="containsText" dxfId="455" priority="451" operator="containsText" text="In Danger of Falling Behind Target">
      <formula>NOT(ISERROR(SEARCH("In Danger of Falling Behind Target",I73)))</formula>
    </cfRule>
    <cfRule type="containsText" dxfId="454" priority="452" operator="containsText" text="Not yet due">
      <formula>NOT(ISERROR(SEARCH("Not yet due",I73)))</formula>
    </cfRule>
    <cfRule type="containsText" dxfId="453" priority="453" operator="containsText" text="Completed Behind Schedule">
      <formula>NOT(ISERROR(SEARCH("Completed Behind Schedule",I73)))</formula>
    </cfRule>
    <cfRule type="containsText" dxfId="452" priority="454" operator="containsText" text="Off Target">
      <formula>NOT(ISERROR(SEARCH("Off Target",I73)))</formula>
    </cfRule>
    <cfRule type="containsText" dxfId="451" priority="455" operator="containsText" text="In Danger of Falling Behind Target">
      <formula>NOT(ISERROR(SEARCH("In Danger of Falling Behind Target",I73)))</formula>
    </cfRule>
    <cfRule type="containsText" dxfId="450" priority="456" operator="containsText" text="On Track to be Achieved">
      <formula>NOT(ISERROR(SEARCH("On Track to be Achieved",I73)))</formula>
    </cfRule>
    <cfRule type="containsText" dxfId="449" priority="457" operator="containsText" text="Fully Achieved">
      <formula>NOT(ISERROR(SEARCH("Fully Achieved",I73)))</formula>
    </cfRule>
    <cfRule type="containsText" dxfId="448" priority="458" operator="containsText" text="Update not Provided">
      <formula>NOT(ISERROR(SEARCH("Update not Provided",I73)))</formula>
    </cfRule>
    <cfRule type="containsText" dxfId="447" priority="459" operator="containsText" text="Not yet due">
      <formula>NOT(ISERROR(SEARCH("Not yet due",I73)))</formula>
    </cfRule>
    <cfRule type="containsText" dxfId="446" priority="460" operator="containsText" text="Completed Behind Schedule">
      <formula>NOT(ISERROR(SEARCH("Completed Behind Schedule",I73)))</formula>
    </cfRule>
    <cfRule type="containsText" dxfId="445" priority="461" operator="containsText" text="Off Target">
      <formula>NOT(ISERROR(SEARCH("Off Target",I73)))</formula>
    </cfRule>
    <cfRule type="containsText" dxfId="444" priority="462" operator="containsText" text="In Danger of Falling Behind Target">
      <formula>NOT(ISERROR(SEARCH("In Danger of Falling Behind Target",I73)))</formula>
    </cfRule>
    <cfRule type="containsText" dxfId="443" priority="463" operator="containsText" text="On Track to be Achieved">
      <formula>NOT(ISERROR(SEARCH("On Track to be Achieved",I73)))</formula>
    </cfRule>
    <cfRule type="containsText" dxfId="442" priority="464" operator="containsText" text="Fully Achieved">
      <formula>NOT(ISERROR(SEARCH("Fully Achieved",I73)))</formula>
    </cfRule>
    <cfRule type="containsText" dxfId="441" priority="465" operator="containsText" text="Fully Achieved">
      <formula>NOT(ISERROR(SEARCH("Fully Achieved",I73)))</formula>
    </cfRule>
    <cfRule type="containsText" dxfId="440" priority="466" operator="containsText" text="Fully Achieved">
      <formula>NOT(ISERROR(SEARCH("Fully Achieved",I73)))</formula>
    </cfRule>
    <cfRule type="containsText" dxfId="439" priority="467" operator="containsText" text="Deferred">
      <formula>NOT(ISERROR(SEARCH("Deferred",I73)))</formula>
    </cfRule>
    <cfRule type="containsText" dxfId="438" priority="468" operator="containsText" text="Deleted">
      <formula>NOT(ISERROR(SEARCH("Deleted",I73)))</formula>
    </cfRule>
    <cfRule type="containsText" dxfId="437" priority="469" operator="containsText" text="In Danger of Falling Behind Target">
      <formula>NOT(ISERROR(SEARCH("In Danger of Falling Behind Target",I73)))</formula>
    </cfRule>
    <cfRule type="containsText" dxfId="436" priority="470" operator="containsText" text="Not yet due">
      <formula>NOT(ISERROR(SEARCH("Not yet due",I73)))</formula>
    </cfRule>
    <cfRule type="containsText" dxfId="435" priority="471" operator="containsText" text="Update not Provided">
      <formula>NOT(ISERROR(SEARCH("Update not Provided",I73)))</formula>
    </cfRule>
  </conditionalFormatting>
  <conditionalFormatting sqref="I73">
    <cfRule type="containsText" dxfId="434" priority="400" operator="containsText" text="On track to be achieved">
      <formula>NOT(ISERROR(SEARCH("On track to be achieved",I73)))</formula>
    </cfRule>
    <cfRule type="containsText" dxfId="433" priority="401" operator="containsText" text="Deferred">
      <formula>NOT(ISERROR(SEARCH("Deferred",I73)))</formula>
    </cfRule>
    <cfRule type="containsText" dxfId="432" priority="402" operator="containsText" text="Deleted">
      <formula>NOT(ISERROR(SEARCH("Deleted",I73)))</formula>
    </cfRule>
    <cfRule type="containsText" dxfId="431" priority="403" operator="containsText" text="In Danger of Falling Behind Target">
      <formula>NOT(ISERROR(SEARCH("In Danger of Falling Behind Target",I73)))</formula>
    </cfRule>
    <cfRule type="containsText" dxfId="430" priority="404" operator="containsText" text="Not yet due">
      <formula>NOT(ISERROR(SEARCH("Not yet due",I73)))</formula>
    </cfRule>
    <cfRule type="containsText" dxfId="429" priority="405" operator="containsText" text="Update not Provided">
      <formula>NOT(ISERROR(SEARCH("Update not Provided",I73)))</formula>
    </cfRule>
    <cfRule type="containsText" dxfId="428" priority="406" operator="containsText" text="Not yet due">
      <formula>NOT(ISERROR(SEARCH("Not yet due",I73)))</formula>
    </cfRule>
    <cfRule type="containsText" dxfId="427" priority="407" operator="containsText" text="Completed Behind Schedule">
      <formula>NOT(ISERROR(SEARCH("Completed Behind Schedule",I73)))</formula>
    </cfRule>
    <cfRule type="containsText" dxfId="426" priority="408" operator="containsText" text="Off Target">
      <formula>NOT(ISERROR(SEARCH("Off Target",I73)))</formula>
    </cfRule>
    <cfRule type="containsText" dxfId="425" priority="409" operator="containsText" text="On Track to be Achieved">
      <formula>NOT(ISERROR(SEARCH("On Track to be Achieved",I73)))</formula>
    </cfRule>
    <cfRule type="containsText" dxfId="424" priority="410" operator="containsText" text="Fully Achieved">
      <formula>NOT(ISERROR(SEARCH("Fully Achieved",I73)))</formula>
    </cfRule>
    <cfRule type="containsText" dxfId="423" priority="411" operator="containsText" text="Not yet due">
      <formula>NOT(ISERROR(SEARCH("Not yet due",I73)))</formula>
    </cfRule>
    <cfRule type="containsText" dxfId="422" priority="412" operator="containsText" text="Not Yet Due">
      <formula>NOT(ISERROR(SEARCH("Not Yet Due",I73)))</formula>
    </cfRule>
    <cfRule type="containsText" dxfId="421" priority="413" operator="containsText" text="Deferred">
      <formula>NOT(ISERROR(SEARCH("Deferred",I73)))</formula>
    </cfRule>
    <cfRule type="containsText" dxfId="420" priority="414" operator="containsText" text="Deleted">
      <formula>NOT(ISERROR(SEARCH("Deleted",I73)))</formula>
    </cfRule>
    <cfRule type="containsText" dxfId="419" priority="415" operator="containsText" text="In Danger of Falling Behind Target">
      <formula>NOT(ISERROR(SEARCH("In Danger of Falling Behind Target",I73)))</formula>
    </cfRule>
    <cfRule type="containsText" dxfId="418" priority="416" operator="containsText" text="Not yet due">
      <formula>NOT(ISERROR(SEARCH("Not yet due",I73)))</formula>
    </cfRule>
    <cfRule type="containsText" dxfId="417" priority="417" operator="containsText" text="Completed Behind Schedule">
      <formula>NOT(ISERROR(SEARCH("Completed Behind Schedule",I73)))</formula>
    </cfRule>
    <cfRule type="containsText" dxfId="416" priority="418" operator="containsText" text="Off Target">
      <formula>NOT(ISERROR(SEARCH("Off Target",I73)))</formula>
    </cfRule>
    <cfRule type="containsText" dxfId="415" priority="419" operator="containsText" text="In Danger of Falling Behind Target">
      <formula>NOT(ISERROR(SEARCH("In Danger of Falling Behind Target",I73)))</formula>
    </cfRule>
    <cfRule type="containsText" dxfId="414" priority="420" operator="containsText" text="On Track to be Achieved">
      <formula>NOT(ISERROR(SEARCH("On Track to be Achieved",I73)))</formula>
    </cfRule>
    <cfRule type="containsText" dxfId="413" priority="421" operator="containsText" text="Fully Achieved">
      <formula>NOT(ISERROR(SEARCH("Fully Achieved",I73)))</formula>
    </cfRule>
    <cfRule type="containsText" dxfId="412" priority="422" operator="containsText" text="Update not Provided">
      <formula>NOT(ISERROR(SEARCH("Update not Provided",I73)))</formula>
    </cfRule>
    <cfRule type="containsText" dxfId="411" priority="423" operator="containsText" text="Not yet due">
      <formula>NOT(ISERROR(SEARCH("Not yet due",I73)))</formula>
    </cfRule>
    <cfRule type="containsText" dxfId="410" priority="424" operator="containsText" text="Completed Behind Schedule">
      <formula>NOT(ISERROR(SEARCH("Completed Behind Schedule",I73)))</formula>
    </cfRule>
    <cfRule type="containsText" dxfId="409" priority="425" operator="containsText" text="Off Target">
      <formula>NOT(ISERROR(SEARCH("Off Target",I73)))</formula>
    </cfRule>
    <cfRule type="containsText" dxfId="408" priority="426" operator="containsText" text="In Danger of Falling Behind Target">
      <formula>NOT(ISERROR(SEARCH("In Danger of Falling Behind Target",I73)))</formula>
    </cfRule>
    <cfRule type="containsText" dxfId="407" priority="427" operator="containsText" text="On Track to be Achieved">
      <formula>NOT(ISERROR(SEARCH("On Track to be Achieved",I73)))</formula>
    </cfRule>
    <cfRule type="containsText" dxfId="406" priority="428" operator="containsText" text="Fully Achieved">
      <formula>NOT(ISERROR(SEARCH("Fully Achieved",I73)))</formula>
    </cfRule>
    <cfRule type="containsText" dxfId="405" priority="429" operator="containsText" text="Fully Achieved">
      <formula>NOT(ISERROR(SEARCH("Fully Achieved",I73)))</formula>
    </cfRule>
    <cfRule type="containsText" dxfId="404" priority="430" operator="containsText" text="Fully Achieved">
      <formula>NOT(ISERROR(SEARCH("Fully Achieved",I73)))</formula>
    </cfRule>
    <cfRule type="containsText" dxfId="403" priority="431" operator="containsText" text="Deferred">
      <formula>NOT(ISERROR(SEARCH("Deferred",I73)))</formula>
    </cfRule>
    <cfRule type="containsText" dxfId="402" priority="432" operator="containsText" text="Deleted">
      <formula>NOT(ISERROR(SEARCH("Deleted",I73)))</formula>
    </cfRule>
    <cfRule type="containsText" dxfId="401" priority="433" operator="containsText" text="In Danger of Falling Behind Target">
      <formula>NOT(ISERROR(SEARCH("In Danger of Falling Behind Target",I73)))</formula>
    </cfRule>
    <cfRule type="containsText" dxfId="400" priority="434" operator="containsText" text="Not yet due">
      <formula>NOT(ISERROR(SEARCH("Not yet due",I73)))</formula>
    </cfRule>
    <cfRule type="containsText" dxfId="399" priority="435" operator="containsText" text="Update not Provided">
      <formula>NOT(ISERROR(SEARCH("Update not Provided",I73)))</formula>
    </cfRule>
  </conditionalFormatting>
  <conditionalFormatting sqref="I73">
    <cfRule type="containsText" dxfId="398" priority="364" operator="containsText" text="On track to be achieved">
      <formula>NOT(ISERROR(SEARCH("On track to be achieved",I73)))</formula>
    </cfRule>
    <cfRule type="containsText" dxfId="397" priority="365" operator="containsText" text="Deferred">
      <formula>NOT(ISERROR(SEARCH("Deferred",I73)))</formula>
    </cfRule>
    <cfRule type="containsText" dxfId="396" priority="366" operator="containsText" text="Deleted">
      <formula>NOT(ISERROR(SEARCH("Deleted",I73)))</formula>
    </cfRule>
    <cfRule type="containsText" dxfId="395" priority="367" operator="containsText" text="In Danger of Falling Behind Target">
      <formula>NOT(ISERROR(SEARCH("In Danger of Falling Behind Target",I73)))</formula>
    </cfRule>
    <cfRule type="containsText" dxfId="394" priority="368" operator="containsText" text="Not yet due">
      <formula>NOT(ISERROR(SEARCH("Not yet due",I73)))</formula>
    </cfRule>
    <cfRule type="containsText" dxfId="393" priority="369" operator="containsText" text="Update not Provided">
      <formula>NOT(ISERROR(SEARCH("Update not Provided",I73)))</formula>
    </cfRule>
    <cfRule type="containsText" dxfId="392" priority="370" operator="containsText" text="Not yet due">
      <formula>NOT(ISERROR(SEARCH("Not yet due",I73)))</formula>
    </cfRule>
    <cfRule type="containsText" dxfId="391" priority="371" operator="containsText" text="Completed Behind Schedule">
      <formula>NOT(ISERROR(SEARCH("Completed Behind Schedule",I73)))</formula>
    </cfRule>
    <cfRule type="containsText" dxfId="390" priority="372" operator="containsText" text="Off Target">
      <formula>NOT(ISERROR(SEARCH("Off Target",I73)))</formula>
    </cfRule>
    <cfRule type="containsText" dxfId="389" priority="373" operator="containsText" text="On Track to be Achieved">
      <formula>NOT(ISERROR(SEARCH("On Track to be Achieved",I73)))</formula>
    </cfRule>
    <cfRule type="containsText" dxfId="388" priority="374" operator="containsText" text="Fully Achieved">
      <formula>NOT(ISERROR(SEARCH("Fully Achieved",I73)))</formula>
    </cfRule>
    <cfRule type="containsText" dxfId="387" priority="375" operator="containsText" text="Not yet due">
      <formula>NOT(ISERROR(SEARCH("Not yet due",I73)))</formula>
    </cfRule>
    <cfRule type="containsText" dxfId="386" priority="376" operator="containsText" text="Not Yet Due">
      <formula>NOT(ISERROR(SEARCH("Not Yet Due",I73)))</formula>
    </cfRule>
    <cfRule type="containsText" dxfId="385" priority="377" operator="containsText" text="Deferred">
      <formula>NOT(ISERROR(SEARCH("Deferred",I73)))</formula>
    </cfRule>
    <cfRule type="containsText" dxfId="384" priority="378" operator="containsText" text="Deleted">
      <formula>NOT(ISERROR(SEARCH("Deleted",I73)))</formula>
    </cfRule>
    <cfRule type="containsText" dxfId="383" priority="379" operator="containsText" text="In Danger of Falling Behind Target">
      <formula>NOT(ISERROR(SEARCH("In Danger of Falling Behind Target",I73)))</formula>
    </cfRule>
    <cfRule type="containsText" dxfId="382" priority="380" operator="containsText" text="Not yet due">
      <formula>NOT(ISERROR(SEARCH("Not yet due",I73)))</formula>
    </cfRule>
    <cfRule type="containsText" dxfId="381" priority="381" operator="containsText" text="Completed Behind Schedule">
      <formula>NOT(ISERROR(SEARCH("Completed Behind Schedule",I73)))</formula>
    </cfRule>
    <cfRule type="containsText" dxfId="380" priority="382" operator="containsText" text="Off Target">
      <formula>NOT(ISERROR(SEARCH("Off Target",I73)))</formula>
    </cfRule>
    <cfRule type="containsText" dxfId="379" priority="383" operator="containsText" text="In Danger of Falling Behind Target">
      <formula>NOT(ISERROR(SEARCH("In Danger of Falling Behind Target",I73)))</formula>
    </cfRule>
    <cfRule type="containsText" dxfId="378" priority="384" operator="containsText" text="On Track to be Achieved">
      <formula>NOT(ISERROR(SEARCH("On Track to be Achieved",I73)))</formula>
    </cfRule>
    <cfRule type="containsText" dxfId="377" priority="385" operator="containsText" text="Fully Achieved">
      <formula>NOT(ISERROR(SEARCH("Fully Achieved",I73)))</formula>
    </cfRule>
    <cfRule type="containsText" dxfId="376" priority="386" operator="containsText" text="Update not Provided">
      <formula>NOT(ISERROR(SEARCH("Update not Provided",I73)))</formula>
    </cfRule>
    <cfRule type="containsText" dxfId="375" priority="387" operator="containsText" text="Not yet due">
      <formula>NOT(ISERROR(SEARCH("Not yet due",I73)))</formula>
    </cfRule>
    <cfRule type="containsText" dxfId="374" priority="388" operator="containsText" text="Completed Behind Schedule">
      <formula>NOT(ISERROR(SEARCH("Completed Behind Schedule",I73)))</formula>
    </cfRule>
    <cfRule type="containsText" dxfId="373" priority="389" operator="containsText" text="Off Target">
      <formula>NOT(ISERROR(SEARCH("Off Target",I73)))</formula>
    </cfRule>
    <cfRule type="containsText" dxfId="372" priority="390" operator="containsText" text="In Danger of Falling Behind Target">
      <formula>NOT(ISERROR(SEARCH("In Danger of Falling Behind Target",I73)))</formula>
    </cfRule>
    <cfRule type="containsText" dxfId="371" priority="391" operator="containsText" text="On Track to be Achieved">
      <formula>NOT(ISERROR(SEARCH("On Track to be Achieved",I73)))</formula>
    </cfRule>
    <cfRule type="containsText" dxfId="370" priority="392" operator="containsText" text="Fully Achieved">
      <formula>NOT(ISERROR(SEARCH("Fully Achieved",I73)))</formula>
    </cfRule>
    <cfRule type="containsText" dxfId="369" priority="393" operator="containsText" text="Fully Achieved">
      <formula>NOT(ISERROR(SEARCH("Fully Achieved",I73)))</formula>
    </cfRule>
    <cfRule type="containsText" dxfId="368" priority="394" operator="containsText" text="Fully Achieved">
      <formula>NOT(ISERROR(SEARCH("Fully Achieved",I73)))</formula>
    </cfRule>
    <cfRule type="containsText" dxfId="367" priority="395" operator="containsText" text="Deferred">
      <formula>NOT(ISERROR(SEARCH("Deferred",I73)))</formula>
    </cfRule>
    <cfRule type="containsText" dxfId="366" priority="396" operator="containsText" text="Deleted">
      <formula>NOT(ISERROR(SEARCH("Deleted",I73)))</formula>
    </cfRule>
    <cfRule type="containsText" dxfId="365" priority="397" operator="containsText" text="In Danger of Falling Behind Target">
      <formula>NOT(ISERROR(SEARCH("In Danger of Falling Behind Target",I73)))</formula>
    </cfRule>
    <cfRule type="containsText" dxfId="364" priority="398" operator="containsText" text="Not yet due">
      <formula>NOT(ISERROR(SEARCH("Not yet due",I73)))</formula>
    </cfRule>
    <cfRule type="containsText" dxfId="363" priority="399" operator="containsText" text="Update not Provided">
      <formula>NOT(ISERROR(SEARCH("Update not Provided",I73)))</formula>
    </cfRule>
  </conditionalFormatting>
  <conditionalFormatting sqref="I74:I76 I78:I80">
    <cfRule type="containsText" dxfId="362" priority="328" operator="containsText" text="On track to be achieved">
      <formula>NOT(ISERROR(SEARCH("On track to be achieved",I74)))</formula>
    </cfRule>
    <cfRule type="containsText" dxfId="361" priority="329" operator="containsText" text="Deferred">
      <formula>NOT(ISERROR(SEARCH("Deferred",I74)))</formula>
    </cfRule>
    <cfRule type="containsText" dxfId="360" priority="330" operator="containsText" text="Deleted">
      <formula>NOT(ISERROR(SEARCH("Deleted",I74)))</formula>
    </cfRule>
    <cfRule type="containsText" dxfId="359" priority="331" operator="containsText" text="In Danger of Falling Behind Target">
      <formula>NOT(ISERROR(SEARCH("In Danger of Falling Behind Target",I74)))</formula>
    </cfRule>
    <cfRule type="containsText" dxfId="358" priority="332" operator="containsText" text="Not yet due">
      <formula>NOT(ISERROR(SEARCH("Not yet due",I74)))</formula>
    </cfRule>
    <cfRule type="containsText" dxfId="357" priority="333" operator="containsText" text="Update not Provided">
      <formula>NOT(ISERROR(SEARCH("Update not Provided",I74)))</formula>
    </cfRule>
    <cfRule type="containsText" dxfId="356" priority="334" operator="containsText" text="Not yet due">
      <formula>NOT(ISERROR(SEARCH("Not yet due",I74)))</formula>
    </cfRule>
    <cfRule type="containsText" dxfId="355" priority="335" operator="containsText" text="Completed Behind Schedule">
      <formula>NOT(ISERROR(SEARCH("Completed Behind Schedule",I74)))</formula>
    </cfRule>
    <cfRule type="containsText" dxfId="354" priority="336" operator="containsText" text="Off Target">
      <formula>NOT(ISERROR(SEARCH("Off Target",I74)))</formula>
    </cfRule>
    <cfRule type="containsText" dxfId="353" priority="337" operator="containsText" text="On Track to be Achieved">
      <formula>NOT(ISERROR(SEARCH("On Track to be Achieved",I74)))</formula>
    </cfRule>
    <cfRule type="containsText" dxfId="352" priority="338" operator="containsText" text="Fully Achieved">
      <formula>NOT(ISERROR(SEARCH("Fully Achieved",I74)))</formula>
    </cfRule>
    <cfRule type="containsText" dxfId="351" priority="339" operator="containsText" text="Not yet due">
      <formula>NOT(ISERROR(SEARCH("Not yet due",I74)))</formula>
    </cfRule>
    <cfRule type="containsText" dxfId="350" priority="340" operator="containsText" text="Not Yet Due">
      <formula>NOT(ISERROR(SEARCH("Not Yet Due",I74)))</formula>
    </cfRule>
    <cfRule type="containsText" dxfId="349" priority="341" operator="containsText" text="Deferred">
      <formula>NOT(ISERROR(SEARCH("Deferred",I74)))</formula>
    </cfRule>
    <cfRule type="containsText" dxfId="348" priority="342" operator="containsText" text="Deleted">
      <formula>NOT(ISERROR(SEARCH("Deleted",I74)))</formula>
    </cfRule>
    <cfRule type="containsText" dxfId="347" priority="343" operator="containsText" text="In Danger of Falling Behind Target">
      <formula>NOT(ISERROR(SEARCH("In Danger of Falling Behind Target",I74)))</formula>
    </cfRule>
    <cfRule type="containsText" dxfId="346" priority="344" operator="containsText" text="Not yet due">
      <formula>NOT(ISERROR(SEARCH("Not yet due",I74)))</formula>
    </cfRule>
    <cfRule type="containsText" dxfId="345" priority="345" operator="containsText" text="Completed Behind Schedule">
      <formula>NOT(ISERROR(SEARCH("Completed Behind Schedule",I74)))</formula>
    </cfRule>
    <cfRule type="containsText" dxfId="344" priority="346" operator="containsText" text="Off Target">
      <formula>NOT(ISERROR(SEARCH("Off Target",I74)))</formula>
    </cfRule>
    <cfRule type="containsText" dxfId="343" priority="347" operator="containsText" text="In Danger of Falling Behind Target">
      <formula>NOT(ISERROR(SEARCH("In Danger of Falling Behind Target",I74)))</formula>
    </cfRule>
    <cfRule type="containsText" dxfId="342" priority="348" operator="containsText" text="On Track to be Achieved">
      <formula>NOT(ISERROR(SEARCH("On Track to be Achieved",I74)))</formula>
    </cfRule>
    <cfRule type="containsText" dxfId="341" priority="349" operator="containsText" text="Fully Achieved">
      <formula>NOT(ISERROR(SEARCH("Fully Achieved",I74)))</formula>
    </cfRule>
    <cfRule type="containsText" dxfId="340" priority="350" operator="containsText" text="Update not Provided">
      <formula>NOT(ISERROR(SEARCH("Update not Provided",I74)))</formula>
    </cfRule>
    <cfRule type="containsText" dxfId="339" priority="351" operator="containsText" text="Not yet due">
      <formula>NOT(ISERROR(SEARCH("Not yet due",I74)))</formula>
    </cfRule>
    <cfRule type="containsText" dxfId="338" priority="352" operator="containsText" text="Completed Behind Schedule">
      <formula>NOT(ISERROR(SEARCH("Completed Behind Schedule",I74)))</formula>
    </cfRule>
    <cfRule type="containsText" dxfId="337" priority="353" operator="containsText" text="Off Target">
      <formula>NOT(ISERROR(SEARCH("Off Target",I74)))</formula>
    </cfRule>
    <cfRule type="containsText" dxfId="336" priority="354" operator="containsText" text="In Danger of Falling Behind Target">
      <formula>NOT(ISERROR(SEARCH("In Danger of Falling Behind Target",I74)))</formula>
    </cfRule>
    <cfRule type="containsText" dxfId="335" priority="355" operator="containsText" text="On Track to be Achieved">
      <formula>NOT(ISERROR(SEARCH("On Track to be Achieved",I74)))</formula>
    </cfRule>
    <cfRule type="containsText" dxfId="334" priority="356" operator="containsText" text="Fully Achieved">
      <formula>NOT(ISERROR(SEARCH("Fully Achieved",I74)))</formula>
    </cfRule>
    <cfRule type="containsText" dxfId="333" priority="357" operator="containsText" text="Fully Achieved">
      <formula>NOT(ISERROR(SEARCH("Fully Achieved",I74)))</formula>
    </cfRule>
    <cfRule type="containsText" dxfId="332" priority="358" operator="containsText" text="Fully Achieved">
      <formula>NOT(ISERROR(SEARCH("Fully Achieved",I74)))</formula>
    </cfRule>
    <cfRule type="containsText" dxfId="331" priority="359" operator="containsText" text="Deferred">
      <formula>NOT(ISERROR(SEARCH("Deferred",I74)))</formula>
    </cfRule>
    <cfRule type="containsText" dxfId="330" priority="360" operator="containsText" text="Deleted">
      <formula>NOT(ISERROR(SEARCH("Deleted",I74)))</formula>
    </cfRule>
    <cfRule type="containsText" dxfId="329" priority="361" operator="containsText" text="In Danger of Falling Behind Target">
      <formula>NOT(ISERROR(SEARCH("In Danger of Falling Behind Target",I74)))</formula>
    </cfRule>
    <cfRule type="containsText" dxfId="328" priority="362" operator="containsText" text="Not yet due">
      <formula>NOT(ISERROR(SEARCH("Not yet due",I74)))</formula>
    </cfRule>
    <cfRule type="containsText" dxfId="327" priority="363" operator="containsText" text="Update not Provided">
      <formula>NOT(ISERROR(SEARCH("Update not Provided",I74)))</formula>
    </cfRule>
  </conditionalFormatting>
  <conditionalFormatting sqref="I82:I84">
    <cfRule type="containsText" dxfId="326" priority="292" operator="containsText" text="On track to be achieved">
      <formula>NOT(ISERROR(SEARCH("On track to be achieved",I82)))</formula>
    </cfRule>
    <cfRule type="containsText" dxfId="325" priority="293" operator="containsText" text="Deferred">
      <formula>NOT(ISERROR(SEARCH("Deferred",I82)))</formula>
    </cfRule>
    <cfRule type="containsText" dxfId="324" priority="294" operator="containsText" text="Deleted">
      <formula>NOT(ISERROR(SEARCH("Deleted",I82)))</formula>
    </cfRule>
    <cfRule type="containsText" dxfId="323" priority="295" operator="containsText" text="In Danger of Falling Behind Target">
      <formula>NOT(ISERROR(SEARCH("In Danger of Falling Behind Target",I82)))</formula>
    </cfRule>
    <cfRule type="containsText" dxfId="322" priority="296" operator="containsText" text="Not yet due">
      <formula>NOT(ISERROR(SEARCH("Not yet due",I82)))</formula>
    </cfRule>
    <cfRule type="containsText" dxfId="321" priority="297" operator="containsText" text="Update not Provided">
      <formula>NOT(ISERROR(SEARCH("Update not Provided",I82)))</formula>
    </cfRule>
    <cfRule type="containsText" dxfId="320" priority="298" operator="containsText" text="Not yet due">
      <formula>NOT(ISERROR(SEARCH("Not yet due",I82)))</formula>
    </cfRule>
    <cfRule type="containsText" dxfId="319" priority="299" operator="containsText" text="Completed Behind Schedule">
      <formula>NOT(ISERROR(SEARCH("Completed Behind Schedule",I82)))</formula>
    </cfRule>
    <cfRule type="containsText" dxfId="318" priority="300" operator="containsText" text="Off Target">
      <formula>NOT(ISERROR(SEARCH("Off Target",I82)))</formula>
    </cfRule>
    <cfRule type="containsText" dxfId="317" priority="301" operator="containsText" text="On Track to be Achieved">
      <formula>NOT(ISERROR(SEARCH("On Track to be Achieved",I82)))</formula>
    </cfRule>
    <cfRule type="containsText" dxfId="316" priority="302" operator="containsText" text="Fully Achieved">
      <formula>NOT(ISERROR(SEARCH("Fully Achieved",I82)))</formula>
    </cfRule>
    <cfRule type="containsText" dxfId="315" priority="303" operator="containsText" text="Not yet due">
      <formula>NOT(ISERROR(SEARCH("Not yet due",I82)))</formula>
    </cfRule>
    <cfRule type="containsText" dxfId="314" priority="304" operator="containsText" text="Not Yet Due">
      <formula>NOT(ISERROR(SEARCH("Not Yet Due",I82)))</formula>
    </cfRule>
    <cfRule type="containsText" dxfId="313" priority="305" operator="containsText" text="Deferred">
      <formula>NOT(ISERROR(SEARCH("Deferred",I82)))</formula>
    </cfRule>
    <cfRule type="containsText" dxfId="312" priority="306" operator="containsText" text="Deleted">
      <formula>NOT(ISERROR(SEARCH("Deleted",I82)))</formula>
    </cfRule>
    <cfRule type="containsText" dxfId="311" priority="307" operator="containsText" text="In Danger of Falling Behind Target">
      <formula>NOT(ISERROR(SEARCH("In Danger of Falling Behind Target",I82)))</formula>
    </cfRule>
    <cfRule type="containsText" dxfId="310" priority="308" operator="containsText" text="Not yet due">
      <formula>NOT(ISERROR(SEARCH("Not yet due",I82)))</formula>
    </cfRule>
    <cfRule type="containsText" dxfId="309" priority="309" operator="containsText" text="Completed Behind Schedule">
      <formula>NOT(ISERROR(SEARCH("Completed Behind Schedule",I82)))</formula>
    </cfRule>
    <cfRule type="containsText" dxfId="308" priority="310" operator="containsText" text="Off Target">
      <formula>NOT(ISERROR(SEARCH("Off Target",I82)))</formula>
    </cfRule>
    <cfRule type="containsText" dxfId="307" priority="311" operator="containsText" text="In Danger of Falling Behind Target">
      <formula>NOT(ISERROR(SEARCH("In Danger of Falling Behind Target",I82)))</formula>
    </cfRule>
    <cfRule type="containsText" dxfId="306" priority="312" operator="containsText" text="On Track to be Achieved">
      <formula>NOT(ISERROR(SEARCH("On Track to be Achieved",I82)))</formula>
    </cfRule>
    <cfRule type="containsText" dxfId="305" priority="313" operator="containsText" text="Fully Achieved">
      <formula>NOT(ISERROR(SEARCH("Fully Achieved",I82)))</formula>
    </cfRule>
    <cfRule type="containsText" dxfId="304" priority="314" operator="containsText" text="Update not Provided">
      <formula>NOT(ISERROR(SEARCH("Update not Provided",I82)))</formula>
    </cfRule>
    <cfRule type="containsText" dxfId="303" priority="315" operator="containsText" text="Not yet due">
      <formula>NOT(ISERROR(SEARCH("Not yet due",I82)))</formula>
    </cfRule>
    <cfRule type="containsText" dxfId="302" priority="316" operator="containsText" text="Completed Behind Schedule">
      <formula>NOT(ISERROR(SEARCH("Completed Behind Schedule",I82)))</formula>
    </cfRule>
    <cfRule type="containsText" dxfId="301" priority="317" operator="containsText" text="Off Target">
      <formula>NOT(ISERROR(SEARCH("Off Target",I82)))</formula>
    </cfRule>
    <cfRule type="containsText" dxfId="300" priority="318" operator="containsText" text="In Danger of Falling Behind Target">
      <formula>NOT(ISERROR(SEARCH("In Danger of Falling Behind Target",I82)))</formula>
    </cfRule>
    <cfRule type="containsText" dxfId="299" priority="319" operator="containsText" text="On Track to be Achieved">
      <formula>NOT(ISERROR(SEARCH("On Track to be Achieved",I82)))</formula>
    </cfRule>
    <cfRule type="containsText" dxfId="298" priority="320" operator="containsText" text="Fully Achieved">
      <formula>NOT(ISERROR(SEARCH("Fully Achieved",I82)))</formula>
    </cfRule>
    <cfRule type="containsText" dxfId="297" priority="321" operator="containsText" text="Fully Achieved">
      <formula>NOT(ISERROR(SEARCH("Fully Achieved",I82)))</formula>
    </cfRule>
    <cfRule type="containsText" dxfId="296" priority="322" operator="containsText" text="Fully Achieved">
      <formula>NOT(ISERROR(SEARCH("Fully Achieved",I82)))</formula>
    </cfRule>
    <cfRule type="containsText" dxfId="295" priority="323" operator="containsText" text="Deferred">
      <formula>NOT(ISERROR(SEARCH("Deferred",I82)))</formula>
    </cfRule>
    <cfRule type="containsText" dxfId="294" priority="324" operator="containsText" text="Deleted">
      <formula>NOT(ISERROR(SEARCH("Deleted",I82)))</formula>
    </cfRule>
    <cfRule type="containsText" dxfId="293" priority="325" operator="containsText" text="In Danger of Falling Behind Target">
      <formula>NOT(ISERROR(SEARCH("In Danger of Falling Behind Target",I82)))</formula>
    </cfRule>
    <cfRule type="containsText" dxfId="292" priority="326" operator="containsText" text="Not yet due">
      <formula>NOT(ISERROR(SEARCH("Not yet due",I82)))</formula>
    </cfRule>
    <cfRule type="containsText" dxfId="291" priority="327" operator="containsText" text="Update not Provided">
      <formula>NOT(ISERROR(SEARCH("Update not Provided",I82)))</formula>
    </cfRule>
  </conditionalFormatting>
  <conditionalFormatting sqref="I85">
    <cfRule type="containsText" dxfId="290" priority="256" operator="containsText" text="On track to be achieved">
      <formula>NOT(ISERROR(SEARCH("On track to be achieved",I85)))</formula>
    </cfRule>
    <cfRule type="containsText" dxfId="289" priority="257" operator="containsText" text="Deferred">
      <formula>NOT(ISERROR(SEARCH("Deferred",I85)))</formula>
    </cfRule>
    <cfRule type="containsText" dxfId="288" priority="258" operator="containsText" text="Deleted">
      <formula>NOT(ISERROR(SEARCH("Deleted",I85)))</formula>
    </cfRule>
    <cfRule type="containsText" dxfId="287" priority="259" operator="containsText" text="In Danger of Falling Behind Target">
      <formula>NOT(ISERROR(SEARCH("In Danger of Falling Behind Target",I85)))</formula>
    </cfRule>
    <cfRule type="containsText" dxfId="286" priority="260" operator="containsText" text="Not yet due">
      <formula>NOT(ISERROR(SEARCH("Not yet due",I85)))</formula>
    </cfRule>
    <cfRule type="containsText" dxfId="285" priority="261" operator="containsText" text="Update not Provided">
      <formula>NOT(ISERROR(SEARCH("Update not Provided",I85)))</formula>
    </cfRule>
    <cfRule type="containsText" dxfId="284" priority="262" operator="containsText" text="Not yet due">
      <formula>NOT(ISERROR(SEARCH("Not yet due",I85)))</formula>
    </cfRule>
    <cfRule type="containsText" dxfId="283" priority="263" operator="containsText" text="Completed Behind Schedule">
      <formula>NOT(ISERROR(SEARCH("Completed Behind Schedule",I85)))</formula>
    </cfRule>
    <cfRule type="containsText" dxfId="282" priority="264" operator="containsText" text="Off Target">
      <formula>NOT(ISERROR(SEARCH("Off Target",I85)))</formula>
    </cfRule>
    <cfRule type="containsText" dxfId="281" priority="265" operator="containsText" text="On Track to be Achieved">
      <formula>NOT(ISERROR(SEARCH("On Track to be Achieved",I85)))</formula>
    </cfRule>
    <cfRule type="containsText" dxfId="280" priority="266" operator="containsText" text="Fully Achieved">
      <formula>NOT(ISERROR(SEARCH("Fully Achieved",I85)))</formula>
    </cfRule>
    <cfRule type="containsText" dxfId="279" priority="267" operator="containsText" text="Not yet due">
      <formula>NOT(ISERROR(SEARCH("Not yet due",I85)))</formula>
    </cfRule>
    <cfRule type="containsText" dxfId="278" priority="268" operator="containsText" text="Not Yet Due">
      <formula>NOT(ISERROR(SEARCH("Not Yet Due",I85)))</formula>
    </cfRule>
    <cfRule type="containsText" dxfId="277" priority="269" operator="containsText" text="Deferred">
      <formula>NOT(ISERROR(SEARCH("Deferred",I85)))</formula>
    </cfRule>
    <cfRule type="containsText" dxfId="276" priority="270" operator="containsText" text="Deleted">
      <formula>NOT(ISERROR(SEARCH("Deleted",I85)))</formula>
    </cfRule>
    <cfRule type="containsText" dxfId="275" priority="271" operator="containsText" text="In Danger of Falling Behind Target">
      <formula>NOT(ISERROR(SEARCH("In Danger of Falling Behind Target",I85)))</formula>
    </cfRule>
    <cfRule type="containsText" dxfId="274" priority="272" operator="containsText" text="Not yet due">
      <formula>NOT(ISERROR(SEARCH("Not yet due",I85)))</formula>
    </cfRule>
    <cfRule type="containsText" dxfId="273" priority="273" operator="containsText" text="Completed Behind Schedule">
      <formula>NOT(ISERROR(SEARCH("Completed Behind Schedule",I85)))</formula>
    </cfRule>
    <cfRule type="containsText" dxfId="272" priority="274" operator="containsText" text="Off Target">
      <formula>NOT(ISERROR(SEARCH("Off Target",I85)))</formula>
    </cfRule>
    <cfRule type="containsText" dxfId="271" priority="275" operator="containsText" text="In Danger of Falling Behind Target">
      <formula>NOT(ISERROR(SEARCH("In Danger of Falling Behind Target",I85)))</formula>
    </cfRule>
    <cfRule type="containsText" dxfId="270" priority="276" operator="containsText" text="On Track to be Achieved">
      <formula>NOT(ISERROR(SEARCH("On Track to be Achieved",I85)))</formula>
    </cfRule>
    <cfRule type="containsText" dxfId="269" priority="277" operator="containsText" text="Fully Achieved">
      <formula>NOT(ISERROR(SEARCH("Fully Achieved",I85)))</formula>
    </cfRule>
    <cfRule type="containsText" dxfId="268" priority="278" operator="containsText" text="Update not Provided">
      <formula>NOT(ISERROR(SEARCH("Update not Provided",I85)))</formula>
    </cfRule>
    <cfRule type="containsText" dxfId="267" priority="279" operator="containsText" text="Not yet due">
      <formula>NOT(ISERROR(SEARCH("Not yet due",I85)))</formula>
    </cfRule>
    <cfRule type="containsText" dxfId="266" priority="280" operator="containsText" text="Completed Behind Schedule">
      <formula>NOT(ISERROR(SEARCH("Completed Behind Schedule",I85)))</formula>
    </cfRule>
    <cfRule type="containsText" dxfId="265" priority="281" operator="containsText" text="Off Target">
      <formula>NOT(ISERROR(SEARCH("Off Target",I85)))</formula>
    </cfRule>
    <cfRule type="containsText" dxfId="264" priority="282" operator="containsText" text="In Danger of Falling Behind Target">
      <formula>NOT(ISERROR(SEARCH("In Danger of Falling Behind Target",I85)))</formula>
    </cfRule>
    <cfRule type="containsText" dxfId="263" priority="283" operator="containsText" text="On Track to be Achieved">
      <formula>NOT(ISERROR(SEARCH("On Track to be Achieved",I85)))</formula>
    </cfRule>
    <cfRule type="containsText" dxfId="262" priority="284" operator="containsText" text="Fully Achieved">
      <formula>NOT(ISERROR(SEARCH("Fully Achieved",I85)))</formula>
    </cfRule>
    <cfRule type="containsText" dxfId="261" priority="285" operator="containsText" text="Fully Achieved">
      <formula>NOT(ISERROR(SEARCH("Fully Achieved",I85)))</formula>
    </cfRule>
    <cfRule type="containsText" dxfId="260" priority="286" operator="containsText" text="Fully Achieved">
      <formula>NOT(ISERROR(SEARCH("Fully Achieved",I85)))</formula>
    </cfRule>
    <cfRule type="containsText" dxfId="259" priority="287" operator="containsText" text="Deferred">
      <formula>NOT(ISERROR(SEARCH("Deferred",I85)))</formula>
    </cfRule>
    <cfRule type="containsText" dxfId="258" priority="288" operator="containsText" text="Deleted">
      <formula>NOT(ISERROR(SEARCH("Deleted",I85)))</formula>
    </cfRule>
    <cfRule type="containsText" dxfId="257" priority="289" operator="containsText" text="In Danger of Falling Behind Target">
      <formula>NOT(ISERROR(SEARCH("In Danger of Falling Behind Target",I85)))</formula>
    </cfRule>
    <cfRule type="containsText" dxfId="256" priority="290" operator="containsText" text="Not yet due">
      <formula>NOT(ISERROR(SEARCH("Not yet due",I85)))</formula>
    </cfRule>
    <cfRule type="containsText" dxfId="255" priority="291" operator="containsText" text="Update not Provided">
      <formula>NOT(ISERROR(SEARCH("Update not Provided",I85)))</formula>
    </cfRule>
  </conditionalFormatting>
  <conditionalFormatting sqref="I87:I91">
    <cfRule type="containsText" dxfId="254" priority="220" operator="containsText" text="On track to be achieved">
      <formula>NOT(ISERROR(SEARCH("On track to be achieved",I87)))</formula>
    </cfRule>
    <cfRule type="containsText" dxfId="253" priority="221" operator="containsText" text="Deferred">
      <formula>NOT(ISERROR(SEARCH("Deferred",I87)))</formula>
    </cfRule>
    <cfRule type="containsText" dxfId="252" priority="222" operator="containsText" text="Deleted">
      <formula>NOT(ISERROR(SEARCH("Deleted",I87)))</formula>
    </cfRule>
    <cfRule type="containsText" dxfId="251" priority="223" operator="containsText" text="In Danger of Falling Behind Target">
      <formula>NOT(ISERROR(SEARCH("In Danger of Falling Behind Target",I87)))</formula>
    </cfRule>
    <cfRule type="containsText" dxfId="250" priority="224" operator="containsText" text="Not yet due">
      <formula>NOT(ISERROR(SEARCH("Not yet due",I87)))</formula>
    </cfRule>
    <cfRule type="containsText" dxfId="249" priority="225" operator="containsText" text="Update not Provided">
      <formula>NOT(ISERROR(SEARCH("Update not Provided",I87)))</formula>
    </cfRule>
    <cfRule type="containsText" dxfId="248" priority="226" operator="containsText" text="Not yet due">
      <formula>NOT(ISERROR(SEARCH("Not yet due",I87)))</formula>
    </cfRule>
    <cfRule type="containsText" dxfId="247" priority="227" operator="containsText" text="Completed Behind Schedule">
      <formula>NOT(ISERROR(SEARCH("Completed Behind Schedule",I87)))</formula>
    </cfRule>
    <cfRule type="containsText" dxfId="246" priority="228" operator="containsText" text="Off Target">
      <formula>NOT(ISERROR(SEARCH("Off Target",I87)))</formula>
    </cfRule>
    <cfRule type="containsText" dxfId="245" priority="229" operator="containsText" text="On Track to be Achieved">
      <formula>NOT(ISERROR(SEARCH("On Track to be Achieved",I87)))</formula>
    </cfRule>
    <cfRule type="containsText" dxfId="244" priority="230" operator="containsText" text="Fully Achieved">
      <formula>NOT(ISERROR(SEARCH("Fully Achieved",I87)))</formula>
    </cfRule>
    <cfRule type="containsText" dxfId="243" priority="231" operator="containsText" text="Not yet due">
      <formula>NOT(ISERROR(SEARCH("Not yet due",I87)))</formula>
    </cfRule>
    <cfRule type="containsText" dxfId="242" priority="232" operator="containsText" text="Not Yet Due">
      <formula>NOT(ISERROR(SEARCH("Not Yet Due",I87)))</formula>
    </cfRule>
    <cfRule type="containsText" dxfId="241" priority="233" operator="containsText" text="Deferred">
      <formula>NOT(ISERROR(SEARCH("Deferred",I87)))</formula>
    </cfRule>
    <cfRule type="containsText" dxfId="240" priority="234" operator="containsText" text="Deleted">
      <formula>NOT(ISERROR(SEARCH("Deleted",I87)))</formula>
    </cfRule>
    <cfRule type="containsText" dxfId="239" priority="235" operator="containsText" text="In Danger of Falling Behind Target">
      <formula>NOT(ISERROR(SEARCH("In Danger of Falling Behind Target",I87)))</formula>
    </cfRule>
    <cfRule type="containsText" dxfId="238" priority="236" operator="containsText" text="Not yet due">
      <formula>NOT(ISERROR(SEARCH("Not yet due",I87)))</formula>
    </cfRule>
    <cfRule type="containsText" dxfId="237" priority="237" operator="containsText" text="Completed Behind Schedule">
      <formula>NOT(ISERROR(SEARCH("Completed Behind Schedule",I87)))</formula>
    </cfRule>
    <cfRule type="containsText" dxfId="236" priority="238" operator="containsText" text="Off Target">
      <formula>NOT(ISERROR(SEARCH("Off Target",I87)))</formula>
    </cfRule>
    <cfRule type="containsText" dxfId="235" priority="239" operator="containsText" text="In Danger of Falling Behind Target">
      <formula>NOT(ISERROR(SEARCH("In Danger of Falling Behind Target",I87)))</formula>
    </cfRule>
    <cfRule type="containsText" dxfId="234" priority="240" operator="containsText" text="On Track to be Achieved">
      <formula>NOT(ISERROR(SEARCH("On Track to be Achieved",I87)))</formula>
    </cfRule>
    <cfRule type="containsText" dxfId="233" priority="241" operator="containsText" text="Fully Achieved">
      <formula>NOT(ISERROR(SEARCH("Fully Achieved",I87)))</formula>
    </cfRule>
    <cfRule type="containsText" dxfId="232" priority="242" operator="containsText" text="Update not Provided">
      <formula>NOT(ISERROR(SEARCH("Update not Provided",I87)))</formula>
    </cfRule>
    <cfRule type="containsText" dxfId="231" priority="243" operator="containsText" text="Not yet due">
      <formula>NOT(ISERROR(SEARCH("Not yet due",I87)))</formula>
    </cfRule>
    <cfRule type="containsText" dxfId="230" priority="244" operator="containsText" text="Completed Behind Schedule">
      <formula>NOT(ISERROR(SEARCH("Completed Behind Schedule",I87)))</formula>
    </cfRule>
    <cfRule type="containsText" dxfId="229" priority="245" operator="containsText" text="Off Target">
      <formula>NOT(ISERROR(SEARCH("Off Target",I87)))</formula>
    </cfRule>
    <cfRule type="containsText" dxfId="228" priority="246" operator="containsText" text="In Danger of Falling Behind Target">
      <formula>NOT(ISERROR(SEARCH("In Danger of Falling Behind Target",I87)))</formula>
    </cfRule>
    <cfRule type="containsText" dxfId="227" priority="247" operator="containsText" text="On Track to be Achieved">
      <formula>NOT(ISERROR(SEARCH("On Track to be Achieved",I87)))</formula>
    </cfRule>
    <cfRule type="containsText" dxfId="226" priority="248" operator="containsText" text="Fully Achieved">
      <formula>NOT(ISERROR(SEARCH("Fully Achieved",I87)))</formula>
    </cfRule>
    <cfRule type="containsText" dxfId="225" priority="249" operator="containsText" text="Fully Achieved">
      <formula>NOT(ISERROR(SEARCH("Fully Achieved",I87)))</formula>
    </cfRule>
    <cfRule type="containsText" dxfId="224" priority="250" operator="containsText" text="Fully Achieved">
      <formula>NOT(ISERROR(SEARCH("Fully Achieved",I87)))</formula>
    </cfRule>
    <cfRule type="containsText" dxfId="223" priority="251" operator="containsText" text="Deferred">
      <formula>NOT(ISERROR(SEARCH("Deferred",I87)))</formula>
    </cfRule>
    <cfRule type="containsText" dxfId="222" priority="252" operator="containsText" text="Deleted">
      <formula>NOT(ISERROR(SEARCH("Deleted",I87)))</formula>
    </cfRule>
    <cfRule type="containsText" dxfId="221" priority="253" operator="containsText" text="In Danger of Falling Behind Target">
      <formula>NOT(ISERROR(SEARCH("In Danger of Falling Behind Target",I87)))</formula>
    </cfRule>
    <cfRule type="containsText" dxfId="220" priority="254" operator="containsText" text="Not yet due">
      <formula>NOT(ISERROR(SEARCH("Not yet due",I87)))</formula>
    </cfRule>
    <cfRule type="containsText" dxfId="219" priority="255" operator="containsText" text="Update not Provided">
      <formula>NOT(ISERROR(SEARCH("Update not Provided",I87)))</formula>
    </cfRule>
  </conditionalFormatting>
  <conditionalFormatting sqref="I92:I94">
    <cfRule type="containsText" dxfId="218" priority="184" operator="containsText" text="On track to be achieved">
      <formula>NOT(ISERROR(SEARCH("On track to be achieved",I92)))</formula>
    </cfRule>
    <cfRule type="containsText" dxfId="217" priority="185" operator="containsText" text="Deferred">
      <formula>NOT(ISERROR(SEARCH("Deferred",I92)))</formula>
    </cfRule>
    <cfRule type="containsText" dxfId="216" priority="186" operator="containsText" text="Deleted">
      <formula>NOT(ISERROR(SEARCH("Deleted",I92)))</formula>
    </cfRule>
    <cfRule type="containsText" dxfId="215" priority="187" operator="containsText" text="In Danger of Falling Behind Target">
      <formula>NOT(ISERROR(SEARCH("In Danger of Falling Behind Target",I92)))</formula>
    </cfRule>
    <cfRule type="containsText" dxfId="214" priority="188" operator="containsText" text="Not yet due">
      <formula>NOT(ISERROR(SEARCH("Not yet due",I92)))</formula>
    </cfRule>
    <cfRule type="containsText" dxfId="213" priority="189" operator="containsText" text="Update not Provided">
      <formula>NOT(ISERROR(SEARCH("Update not Provided",I92)))</formula>
    </cfRule>
    <cfRule type="containsText" dxfId="212" priority="190" operator="containsText" text="Not yet due">
      <formula>NOT(ISERROR(SEARCH("Not yet due",I92)))</formula>
    </cfRule>
    <cfRule type="containsText" dxfId="211" priority="191" operator="containsText" text="Completed Behind Schedule">
      <formula>NOT(ISERROR(SEARCH("Completed Behind Schedule",I92)))</formula>
    </cfRule>
    <cfRule type="containsText" dxfId="210" priority="192" operator="containsText" text="Off Target">
      <formula>NOT(ISERROR(SEARCH("Off Target",I92)))</formula>
    </cfRule>
    <cfRule type="containsText" dxfId="209" priority="193" operator="containsText" text="On Track to be Achieved">
      <formula>NOT(ISERROR(SEARCH("On Track to be Achieved",I92)))</formula>
    </cfRule>
    <cfRule type="containsText" dxfId="208" priority="194" operator="containsText" text="Fully Achieved">
      <formula>NOT(ISERROR(SEARCH("Fully Achieved",I92)))</formula>
    </cfRule>
    <cfRule type="containsText" dxfId="207" priority="195" operator="containsText" text="Not yet due">
      <formula>NOT(ISERROR(SEARCH("Not yet due",I92)))</formula>
    </cfRule>
    <cfRule type="containsText" dxfId="206" priority="196" operator="containsText" text="Not Yet Due">
      <formula>NOT(ISERROR(SEARCH("Not Yet Due",I92)))</formula>
    </cfRule>
    <cfRule type="containsText" dxfId="205" priority="197" operator="containsText" text="Deferred">
      <formula>NOT(ISERROR(SEARCH("Deferred",I92)))</formula>
    </cfRule>
    <cfRule type="containsText" dxfId="204" priority="198" operator="containsText" text="Deleted">
      <formula>NOT(ISERROR(SEARCH("Deleted",I92)))</formula>
    </cfRule>
    <cfRule type="containsText" dxfId="203" priority="199" operator="containsText" text="In Danger of Falling Behind Target">
      <formula>NOT(ISERROR(SEARCH("In Danger of Falling Behind Target",I92)))</formula>
    </cfRule>
    <cfRule type="containsText" dxfId="202" priority="200" operator="containsText" text="Not yet due">
      <formula>NOT(ISERROR(SEARCH("Not yet due",I92)))</formula>
    </cfRule>
    <cfRule type="containsText" dxfId="201" priority="201" operator="containsText" text="Completed Behind Schedule">
      <formula>NOT(ISERROR(SEARCH("Completed Behind Schedule",I92)))</formula>
    </cfRule>
    <cfRule type="containsText" dxfId="200" priority="202" operator="containsText" text="Off Target">
      <formula>NOT(ISERROR(SEARCH("Off Target",I92)))</formula>
    </cfRule>
    <cfRule type="containsText" dxfId="199" priority="203" operator="containsText" text="In Danger of Falling Behind Target">
      <formula>NOT(ISERROR(SEARCH("In Danger of Falling Behind Target",I92)))</formula>
    </cfRule>
    <cfRule type="containsText" dxfId="198" priority="204" operator="containsText" text="On Track to be Achieved">
      <formula>NOT(ISERROR(SEARCH("On Track to be Achieved",I92)))</formula>
    </cfRule>
    <cfRule type="containsText" dxfId="197" priority="205" operator="containsText" text="Fully Achieved">
      <formula>NOT(ISERROR(SEARCH("Fully Achieved",I92)))</formula>
    </cfRule>
    <cfRule type="containsText" dxfId="196" priority="206" operator="containsText" text="Update not Provided">
      <formula>NOT(ISERROR(SEARCH("Update not Provided",I92)))</formula>
    </cfRule>
    <cfRule type="containsText" dxfId="195" priority="207" operator="containsText" text="Not yet due">
      <formula>NOT(ISERROR(SEARCH("Not yet due",I92)))</formula>
    </cfRule>
    <cfRule type="containsText" dxfId="194" priority="208" operator="containsText" text="Completed Behind Schedule">
      <formula>NOT(ISERROR(SEARCH("Completed Behind Schedule",I92)))</formula>
    </cfRule>
    <cfRule type="containsText" dxfId="193" priority="209" operator="containsText" text="Off Target">
      <formula>NOT(ISERROR(SEARCH("Off Target",I92)))</formula>
    </cfRule>
    <cfRule type="containsText" dxfId="192" priority="210" operator="containsText" text="In Danger of Falling Behind Target">
      <formula>NOT(ISERROR(SEARCH("In Danger of Falling Behind Target",I92)))</formula>
    </cfRule>
    <cfRule type="containsText" dxfId="191" priority="211" operator="containsText" text="On Track to be Achieved">
      <formula>NOT(ISERROR(SEARCH("On Track to be Achieved",I92)))</formula>
    </cfRule>
    <cfRule type="containsText" dxfId="190" priority="212" operator="containsText" text="Fully Achieved">
      <formula>NOT(ISERROR(SEARCH("Fully Achieved",I92)))</formula>
    </cfRule>
    <cfRule type="containsText" dxfId="189" priority="213" operator="containsText" text="Fully Achieved">
      <formula>NOT(ISERROR(SEARCH("Fully Achieved",I92)))</formula>
    </cfRule>
    <cfRule type="containsText" dxfId="188" priority="214" operator="containsText" text="Fully Achieved">
      <formula>NOT(ISERROR(SEARCH("Fully Achieved",I92)))</formula>
    </cfRule>
    <cfRule type="containsText" dxfId="187" priority="215" operator="containsText" text="Deferred">
      <formula>NOT(ISERROR(SEARCH("Deferred",I92)))</formula>
    </cfRule>
    <cfRule type="containsText" dxfId="186" priority="216" operator="containsText" text="Deleted">
      <formula>NOT(ISERROR(SEARCH("Deleted",I92)))</formula>
    </cfRule>
    <cfRule type="containsText" dxfId="185" priority="217" operator="containsText" text="In Danger of Falling Behind Target">
      <formula>NOT(ISERROR(SEARCH("In Danger of Falling Behind Target",I92)))</formula>
    </cfRule>
    <cfRule type="containsText" dxfId="184" priority="218" operator="containsText" text="Not yet due">
      <formula>NOT(ISERROR(SEARCH("Not yet due",I92)))</formula>
    </cfRule>
    <cfRule type="containsText" dxfId="183" priority="219" operator="containsText" text="Update not Provided">
      <formula>NOT(ISERROR(SEARCH("Update not Provided",I92)))</formula>
    </cfRule>
  </conditionalFormatting>
  <conditionalFormatting sqref="I95:I99">
    <cfRule type="containsText" dxfId="182" priority="148" operator="containsText" text="On track to be achieved">
      <formula>NOT(ISERROR(SEARCH("On track to be achieved",I95)))</formula>
    </cfRule>
    <cfRule type="containsText" dxfId="181" priority="149" operator="containsText" text="Deferred">
      <formula>NOT(ISERROR(SEARCH("Deferred",I95)))</formula>
    </cfRule>
    <cfRule type="containsText" dxfId="180" priority="150" operator="containsText" text="Deleted">
      <formula>NOT(ISERROR(SEARCH("Deleted",I95)))</formula>
    </cfRule>
    <cfRule type="containsText" dxfId="179" priority="151" operator="containsText" text="In Danger of Falling Behind Target">
      <formula>NOT(ISERROR(SEARCH("In Danger of Falling Behind Target",I95)))</formula>
    </cfRule>
    <cfRule type="containsText" dxfId="178" priority="152" operator="containsText" text="Not yet due">
      <formula>NOT(ISERROR(SEARCH("Not yet due",I95)))</formula>
    </cfRule>
    <cfRule type="containsText" dxfId="177" priority="153" operator="containsText" text="Update not Provided">
      <formula>NOT(ISERROR(SEARCH("Update not Provided",I95)))</formula>
    </cfRule>
    <cfRule type="containsText" dxfId="176" priority="154" operator="containsText" text="Not yet due">
      <formula>NOT(ISERROR(SEARCH("Not yet due",I95)))</formula>
    </cfRule>
    <cfRule type="containsText" dxfId="175" priority="155" operator="containsText" text="Completed Behind Schedule">
      <formula>NOT(ISERROR(SEARCH("Completed Behind Schedule",I95)))</formula>
    </cfRule>
    <cfRule type="containsText" dxfId="174" priority="156" operator="containsText" text="Off Target">
      <formula>NOT(ISERROR(SEARCH("Off Target",I95)))</formula>
    </cfRule>
    <cfRule type="containsText" dxfId="173" priority="157" operator="containsText" text="On Track to be Achieved">
      <formula>NOT(ISERROR(SEARCH("On Track to be Achieved",I95)))</formula>
    </cfRule>
    <cfRule type="containsText" dxfId="172" priority="158" operator="containsText" text="Fully Achieved">
      <formula>NOT(ISERROR(SEARCH("Fully Achieved",I95)))</formula>
    </cfRule>
    <cfRule type="containsText" dxfId="171" priority="159" operator="containsText" text="Not yet due">
      <formula>NOT(ISERROR(SEARCH("Not yet due",I95)))</formula>
    </cfRule>
    <cfRule type="containsText" dxfId="170" priority="160" operator="containsText" text="Not Yet Due">
      <formula>NOT(ISERROR(SEARCH("Not Yet Due",I95)))</formula>
    </cfRule>
    <cfRule type="containsText" dxfId="169" priority="161" operator="containsText" text="Deferred">
      <formula>NOT(ISERROR(SEARCH("Deferred",I95)))</formula>
    </cfRule>
    <cfRule type="containsText" dxfId="168" priority="162" operator="containsText" text="Deleted">
      <formula>NOT(ISERROR(SEARCH("Deleted",I95)))</formula>
    </cfRule>
    <cfRule type="containsText" dxfId="167" priority="163" operator="containsText" text="In Danger of Falling Behind Target">
      <formula>NOT(ISERROR(SEARCH("In Danger of Falling Behind Target",I95)))</formula>
    </cfRule>
    <cfRule type="containsText" dxfId="166" priority="164" operator="containsText" text="Not yet due">
      <formula>NOT(ISERROR(SEARCH("Not yet due",I95)))</formula>
    </cfRule>
    <cfRule type="containsText" dxfId="165" priority="165" operator="containsText" text="Completed Behind Schedule">
      <formula>NOT(ISERROR(SEARCH("Completed Behind Schedule",I95)))</formula>
    </cfRule>
    <cfRule type="containsText" dxfId="164" priority="166" operator="containsText" text="Off Target">
      <formula>NOT(ISERROR(SEARCH("Off Target",I95)))</formula>
    </cfRule>
    <cfRule type="containsText" dxfId="163" priority="167" operator="containsText" text="In Danger of Falling Behind Target">
      <formula>NOT(ISERROR(SEARCH("In Danger of Falling Behind Target",I95)))</formula>
    </cfRule>
    <cfRule type="containsText" dxfId="162" priority="168" operator="containsText" text="On Track to be Achieved">
      <formula>NOT(ISERROR(SEARCH("On Track to be Achieved",I95)))</formula>
    </cfRule>
    <cfRule type="containsText" dxfId="161" priority="169" operator="containsText" text="Fully Achieved">
      <formula>NOT(ISERROR(SEARCH("Fully Achieved",I95)))</formula>
    </cfRule>
    <cfRule type="containsText" dxfId="160" priority="170" operator="containsText" text="Update not Provided">
      <formula>NOT(ISERROR(SEARCH("Update not Provided",I95)))</formula>
    </cfRule>
    <cfRule type="containsText" dxfId="159" priority="171" operator="containsText" text="Not yet due">
      <formula>NOT(ISERROR(SEARCH("Not yet due",I95)))</formula>
    </cfRule>
    <cfRule type="containsText" dxfId="158" priority="172" operator="containsText" text="Completed Behind Schedule">
      <formula>NOT(ISERROR(SEARCH("Completed Behind Schedule",I95)))</formula>
    </cfRule>
    <cfRule type="containsText" dxfId="157" priority="173" operator="containsText" text="Off Target">
      <formula>NOT(ISERROR(SEARCH("Off Target",I95)))</formula>
    </cfRule>
    <cfRule type="containsText" dxfId="156" priority="174" operator="containsText" text="In Danger of Falling Behind Target">
      <formula>NOT(ISERROR(SEARCH("In Danger of Falling Behind Target",I95)))</formula>
    </cfRule>
    <cfRule type="containsText" dxfId="155" priority="175" operator="containsText" text="On Track to be Achieved">
      <formula>NOT(ISERROR(SEARCH("On Track to be Achieved",I95)))</formula>
    </cfRule>
    <cfRule type="containsText" dxfId="154" priority="176" operator="containsText" text="Fully Achieved">
      <formula>NOT(ISERROR(SEARCH("Fully Achieved",I95)))</formula>
    </cfRule>
    <cfRule type="containsText" dxfId="153" priority="177" operator="containsText" text="Fully Achieved">
      <formula>NOT(ISERROR(SEARCH("Fully Achieved",I95)))</formula>
    </cfRule>
    <cfRule type="containsText" dxfId="152" priority="178" operator="containsText" text="Fully Achieved">
      <formula>NOT(ISERROR(SEARCH("Fully Achieved",I95)))</formula>
    </cfRule>
    <cfRule type="containsText" dxfId="151" priority="179" operator="containsText" text="Deferred">
      <formula>NOT(ISERROR(SEARCH("Deferred",I95)))</formula>
    </cfRule>
    <cfRule type="containsText" dxfId="150" priority="180" operator="containsText" text="Deleted">
      <formula>NOT(ISERROR(SEARCH("Deleted",I95)))</formula>
    </cfRule>
    <cfRule type="containsText" dxfId="149" priority="181" operator="containsText" text="In Danger of Falling Behind Target">
      <formula>NOT(ISERROR(SEARCH("In Danger of Falling Behind Target",I95)))</formula>
    </cfRule>
    <cfRule type="containsText" dxfId="148" priority="182" operator="containsText" text="Not yet due">
      <formula>NOT(ISERROR(SEARCH("Not yet due",I95)))</formula>
    </cfRule>
    <cfRule type="containsText" dxfId="147" priority="183" operator="containsText" text="Update not Provided">
      <formula>NOT(ISERROR(SEARCH("Update not Provided",I95)))</formula>
    </cfRule>
  </conditionalFormatting>
  <conditionalFormatting sqref="I100:I101">
    <cfRule type="containsText" dxfId="146" priority="112" operator="containsText" text="On track to be achieved">
      <formula>NOT(ISERROR(SEARCH("On track to be achieved",I100)))</formula>
    </cfRule>
    <cfRule type="containsText" dxfId="145" priority="113" operator="containsText" text="Deferred">
      <formula>NOT(ISERROR(SEARCH("Deferred",I100)))</formula>
    </cfRule>
    <cfRule type="containsText" dxfId="144" priority="114" operator="containsText" text="Deleted">
      <formula>NOT(ISERROR(SEARCH("Deleted",I100)))</formula>
    </cfRule>
    <cfRule type="containsText" dxfId="143" priority="115" operator="containsText" text="In Danger of Falling Behind Target">
      <formula>NOT(ISERROR(SEARCH("In Danger of Falling Behind Target",I100)))</formula>
    </cfRule>
    <cfRule type="containsText" dxfId="142" priority="116" operator="containsText" text="Not yet due">
      <formula>NOT(ISERROR(SEARCH("Not yet due",I100)))</formula>
    </cfRule>
    <cfRule type="containsText" dxfId="141" priority="117" operator="containsText" text="Update not Provided">
      <formula>NOT(ISERROR(SEARCH("Update not Provided",I100)))</formula>
    </cfRule>
    <cfRule type="containsText" dxfId="140" priority="118" operator="containsText" text="Not yet due">
      <formula>NOT(ISERROR(SEARCH("Not yet due",I100)))</formula>
    </cfRule>
    <cfRule type="containsText" dxfId="139" priority="119" operator="containsText" text="Completed Behind Schedule">
      <formula>NOT(ISERROR(SEARCH("Completed Behind Schedule",I100)))</formula>
    </cfRule>
    <cfRule type="containsText" dxfId="138" priority="120" operator="containsText" text="Off Target">
      <formula>NOT(ISERROR(SEARCH("Off Target",I100)))</formula>
    </cfRule>
    <cfRule type="containsText" dxfId="137" priority="121" operator="containsText" text="On Track to be Achieved">
      <formula>NOT(ISERROR(SEARCH("On Track to be Achieved",I100)))</formula>
    </cfRule>
    <cfRule type="containsText" dxfId="136" priority="122" operator="containsText" text="Fully Achieved">
      <formula>NOT(ISERROR(SEARCH("Fully Achieved",I100)))</formula>
    </cfRule>
    <cfRule type="containsText" dxfId="135" priority="123" operator="containsText" text="Not yet due">
      <formula>NOT(ISERROR(SEARCH("Not yet due",I100)))</formula>
    </cfRule>
    <cfRule type="containsText" dxfId="134" priority="124" operator="containsText" text="Not Yet Due">
      <formula>NOT(ISERROR(SEARCH("Not Yet Due",I100)))</formula>
    </cfRule>
    <cfRule type="containsText" dxfId="133" priority="125" operator="containsText" text="Deferred">
      <formula>NOT(ISERROR(SEARCH("Deferred",I100)))</formula>
    </cfRule>
    <cfRule type="containsText" dxfId="132" priority="126" operator="containsText" text="Deleted">
      <formula>NOT(ISERROR(SEARCH("Deleted",I100)))</formula>
    </cfRule>
    <cfRule type="containsText" dxfId="131" priority="127" operator="containsText" text="In Danger of Falling Behind Target">
      <formula>NOT(ISERROR(SEARCH("In Danger of Falling Behind Target",I100)))</formula>
    </cfRule>
    <cfRule type="containsText" dxfId="130" priority="128" operator="containsText" text="Not yet due">
      <formula>NOT(ISERROR(SEARCH("Not yet due",I100)))</formula>
    </cfRule>
    <cfRule type="containsText" dxfId="129" priority="129" operator="containsText" text="Completed Behind Schedule">
      <formula>NOT(ISERROR(SEARCH("Completed Behind Schedule",I100)))</formula>
    </cfRule>
    <cfRule type="containsText" dxfId="128" priority="130" operator="containsText" text="Off Target">
      <formula>NOT(ISERROR(SEARCH("Off Target",I100)))</formula>
    </cfRule>
    <cfRule type="containsText" dxfId="127" priority="131" operator="containsText" text="In Danger of Falling Behind Target">
      <formula>NOT(ISERROR(SEARCH("In Danger of Falling Behind Target",I100)))</formula>
    </cfRule>
    <cfRule type="containsText" dxfId="126" priority="132" operator="containsText" text="On Track to be Achieved">
      <formula>NOT(ISERROR(SEARCH("On Track to be Achieved",I100)))</formula>
    </cfRule>
    <cfRule type="containsText" dxfId="125" priority="133" operator="containsText" text="Fully Achieved">
      <formula>NOT(ISERROR(SEARCH("Fully Achieved",I100)))</formula>
    </cfRule>
    <cfRule type="containsText" dxfId="124" priority="134" operator="containsText" text="Update not Provided">
      <formula>NOT(ISERROR(SEARCH("Update not Provided",I100)))</formula>
    </cfRule>
    <cfRule type="containsText" dxfId="123" priority="135" operator="containsText" text="Not yet due">
      <formula>NOT(ISERROR(SEARCH("Not yet due",I100)))</formula>
    </cfRule>
    <cfRule type="containsText" dxfId="122" priority="136" operator="containsText" text="Completed Behind Schedule">
      <formula>NOT(ISERROR(SEARCH("Completed Behind Schedule",I100)))</formula>
    </cfRule>
    <cfRule type="containsText" dxfId="121" priority="137" operator="containsText" text="Off Target">
      <formula>NOT(ISERROR(SEARCH("Off Target",I100)))</formula>
    </cfRule>
    <cfRule type="containsText" dxfId="120" priority="138" operator="containsText" text="In Danger of Falling Behind Target">
      <formula>NOT(ISERROR(SEARCH("In Danger of Falling Behind Target",I100)))</formula>
    </cfRule>
    <cfRule type="containsText" dxfId="119" priority="139" operator="containsText" text="On Track to be Achieved">
      <formula>NOT(ISERROR(SEARCH("On Track to be Achieved",I100)))</formula>
    </cfRule>
    <cfRule type="containsText" dxfId="118" priority="140" operator="containsText" text="Fully Achieved">
      <formula>NOT(ISERROR(SEARCH("Fully Achieved",I100)))</formula>
    </cfRule>
    <cfRule type="containsText" dxfId="117" priority="141" operator="containsText" text="Fully Achieved">
      <formula>NOT(ISERROR(SEARCH("Fully Achieved",I100)))</formula>
    </cfRule>
    <cfRule type="containsText" dxfId="116" priority="142" operator="containsText" text="Fully Achieved">
      <formula>NOT(ISERROR(SEARCH("Fully Achieved",I100)))</formula>
    </cfRule>
    <cfRule type="containsText" dxfId="115" priority="143" operator="containsText" text="Deferred">
      <formula>NOT(ISERROR(SEARCH("Deferred",I100)))</formula>
    </cfRule>
    <cfRule type="containsText" dxfId="114" priority="144" operator="containsText" text="Deleted">
      <formula>NOT(ISERROR(SEARCH("Deleted",I100)))</formula>
    </cfRule>
    <cfRule type="containsText" dxfId="113" priority="145" operator="containsText" text="In Danger of Falling Behind Target">
      <formula>NOT(ISERROR(SEARCH("In Danger of Falling Behind Target",I100)))</formula>
    </cfRule>
    <cfRule type="containsText" dxfId="112" priority="146" operator="containsText" text="Not yet due">
      <formula>NOT(ISERROR(SEARCH("Not yet due",I100)))</formula>
    </cfRule>
    <cfRule type="containsText" dxfId="111" priority="147" operator="containsText" text="Update not Provided">
      <formula>NOT(ISERROR(SEARCH("Update not Provided",I100)))</formula>
    </cfRule>
  </conditionalFormatting>
  <conditionalFormatting sqref="I102:I112">
    <cfRule type="containsText" dxfId="110" priority="76" operator="containsText" text="On track to be achieved">
      <formula>NOT(ISERROR(SEARCH("On track to be achieved",I102)))</formula>
    </cfRule>
    <cfRule type="containsText" dxfId="109" priority="77" operator="containsText" text="Deferred">
      <formula>NOT(ISERROR(SEARCH("Deferred",I102)))</formula>
    </cfRule>
    <cfRule type="containsText" dxfId="108" priority="78" operator="containsText" text="Deleted">
      <formula>NOT(ISERROR(SEARCH("Deleted",I102)))</formula>
    </cfRule>
    <cfRule type="containsText" dxfId="107" priority="79" operator="containsText" text="In Danger of Falling Behind Target">
      <formula>NOT(ISERROR(SEARCH("In Danger of Falling Behind Target",I102)))</formula>
    </cfRule>
    <cfRule type="containsText" dxfId="106" priority="80" operator="containsText" text="Not yet due">
      <formula>NOT(ISERROR(SEARCH("Not yet due",I102)))</formula>
    </cfRule>
    <cfRule type="containsText" dxfId="105" priority="81" operator="containsText" text="Update not Provided">
      <formula>NOT(ISERROR(SEARCH("Update not Provided",I102)))</formula>
    </cfRule>
    <cfRule type="containsText" dxfId="104" priority="82" operator="containsText" text="Not yet due">
      <formula>NOT(ISERROR(SEARCH("Not yet due",I102)))</formula>
    </cfRule>
    <cfRule type="containsText" dxfId="103" priority="83" operator="containsText" text="Completed Behind Schedule">
      <formula>NOT(ISERROR(SEARCH("Completed Behind Schedule",I102)))</formula>
    </cfRule>
    <cfRule type="containsText" dxfId="102" priority="84" operator="containsText" text="Off Target">
      <formula>NOT(ISERROR(SEARCH("Off Target",I102)))</formula>
    </cfRule>
    <cfRule type="containsText" dxfId="101" priority="85" operator="containsText" text="On Track to be Achieved">
      <formula>NOT(ISERROR(SEARCH("On Track to be Achieved",I102)))</formula>
    </cfRule>
    <cfRule type="containsText" dxfId="100" priority="86" operator="containsText" text="Fully Achieved">
      <formula>NOT(ISERROR(SEARCH("Fully Achieved",I102)))</formula>
    </cfRule>
    <cfRule type="containsText" dxfId="99" priority="87" operator="containsText" text="Not yet due">
      <formula>NOT(ISERROR(SEARCH("Not yet due",I102)))</formula>
    </cfRule>
    <cfRule type="containsText" dxfId="98" priority="88" operator="containsText" text="Not Yet Due">
      <formula>NOT(ISERROR(SEARCH("Not Yet Due",I102)))</formula>
    </cfRule>
    <cfRule type="containsText" dxfId="97" priority="89" operator="containsText" text="Deferred">
      <formula>NOT(ISERROR(SEARCH("Deferred",I102)))</formula>
    </cfRule>
    <cfRule type="containsText" dxfId="96" priority="90" operator="containsText" text="Deleted">
      <formula>NOT(ISERROR(SEARCH("Deleted",I102)))</formula>
    </cfRule>
    <cfRule type="containsText" dxfId="95" priority="91" operator="containsText" text="In Danger of Falling Behind Target">
      <formula>NOT(ISERROR(SEARCH("In Danger of Falling Behind Target",I102)))</formula>
    </cfRule>
    <cfRule type="containsText" dxfId="94" priority="92" operator="containsText" text="Not yet due">
      <formula>NOT(ISERROR(SEARCH("Not yet due",I102)))</formula>
    </cfRule>
    <cfRule type="containsText" dxfId="93" priority="93" operator="containsText" text="Completed Behind Schedule">
      <formula>NOT(ISERROR(SEARCH("Completed Behind Schedule",I102)))</formula>
    </cfRule>
    <cfRule type="containsText" dxfId="92" priority="94" operator="containsText" text="Off Target">
      <formula>NOT(ISERROR(SEARCH("Off Target",I102)))</formula>
    </cfRule>
    <cfRule type="containsText" dxfId="91" priority="95" operator="containsText" text="In Danger of Falling Behind Target">
      <formula>NOT(ISERROR(SEARCH("In Danger of Falling Behind Target",I102)))</formula>
    </cfRule>
    <cfRule type="containsText" dxfId="90" priority="96" operator="containsText" text="On Track to be Achieved">
      <formula>NOT(ISERROR(SEARCH("On Track to be Achieved",I102)))</formula>
    </cfRule>
    <cfRule type="containsText" dxfId="89" priority="97" operator="containsText" text="Fully Achieved">
      <formula>NOT(ISERROR(SEARCH("Fully Achieved",I102)))</formula>
    </cfRule>
    <cfRule type="containsText" dxfId="88" priority="98" operator="containsText" text="Update not Provided">
      <formula>NOT(ISERROR(SEARCH("Update not Provided",I102)))</formula>
    </cfRule>
    <cfRule type="containsText" dxfId="87" priority="99" operator="containsText" text="Not yet due">
      <formula>NOT(ISERROR(SEARCH("Not yet due",I102)))</formula>
    </cfRule>
    <cfRule type="containsText" dxfId="86" priority="100" operator="containsText" text="Completed Behind Schedule">
      <formula>NOT(ISERROR(SEARCH("Completed Behind Schedule",I102)))</formula>
    </cfRule>
    <cfRule type="containsText" dxfId="85" priority="101" operator="containsText" text="Off Target">
      <formula>NOT(ISERROR(SEARCH("Off Target",I102)))</formula>
    </cfRule>
    <cfRule type="containsText" dxfId="84" priority="102" operator="containsText" text="In Danger of Falling Behind Target">
      <formula>NOT(ISERROR(SEARCH("In Danger of Falling Behind Target",I102)))</formula>
    </cfRule>
    <cfRule type="containsText" dxfId="83" priority="103" operator="containsText" text="On Track to be Achieved">
      <formula>NOT(ISERROR(SEARCH("On Track to be Achieved",I102)))</formula>
    </cfRule>
    <cfRule type="containsText" dxfId="82" priority="104" operator="containsText" text="Fully Achieved">
      <formula>NOT(ISERROR(SEARCH("Fully Achieved",I102)))</formula>
    </cfRule>
    <cfRule type="containsText" dxfId="81" priority="105" operator="containsText" text="Fully Achieved">
      <formula>NOT(ISERROR(SEARCH("Fully Achieved",I102)))</formula>
    </cfRule>
    <cfRule type="containsText" dxfId="80" priority="106" operator="containsText" text="Fully Achieved">
      <formula>NOT(ISERROR(SEARCH("Fully Achieved",I102)))</formula>
    </cfRule>
    <cfRule type="containsText" dxfId="79" priority="107" operator="containsText" text="Deferred">
      <formula>NOT(ISERROR(SEARCH("Deferred",I102)))</formula>
    </cfRule>
    <cfRule type="containsText" dxfId="78" priority="108" operator="containsText" text="Deleted">
      <formula>NOT(ISERROR(SEARCH("Deleted",I102)))</formula>
    </cfRule>
    <cfRule type="containsText" dxfId="77" priority="109" operator="containsText" text="In Danger of Falling Behind Target">
      <formula>NOT(ISERROR(SEARCH("In Danger of Falling Behind Target",I102)))</formula>
    </cfRule>
    <cfRule type="containsText" dxfId="76" priority="110" operator="containsText" text="Not yet due">
      <formula>NOT(ISERROR(SEARCH("Not yet due",I102)))</formula>
    </cfRule>
    <cfRule type="containsText" dxfId="75" priority="111" operator="containsText" text="Update not Provided">
      <formula>NOT(ISERROR(SEARCH("Update not Provided",I102)))</formula>
    </cfRule>
  </conditionalFormatting>
  <conditionalFormatting sqref="I114:I115">
    <cfRule type="containsText" dxfId="74" priority="40" operator="containsText" text="On track to be achieved">
      <formula>NOT(ISERROR(SEARCH("On track to be achieved",I114)))</formula>
    </cfRule>
    <cfRule type="containsText" dxfId="73" priority="41" operator="containsText" text="Deferred">
      <formula>NOT(ISERROR(SEARCH("Deferred",I114)))</formula>
    </cfRule>
    <cfRule type="containsText" dxfId="72" priority="42" operator="containsText" text="Deleted">
      <formula>NOT(ISERROR(SEARCH("Deleted",I114)))</formula>
    </cfRule>
    <cfRule type="containsText" dxfId="71" priority="43" operator="containsText" text="In Danger of Falling Behind Target">
      <formula>NOT(ISERROR(SEARCH("In Danger of Falling Behind Target",I114)))</formula>
    </cfRule>
    <cfRule type="containsText" dxfId="70" priority="44" operator="containsText" text="Not yet due">
      <formula>NOT(ISERROR(SEARCH("Not yet due",I114)))</formula>
    </cfRule>
    <cfRule type="containsText" dxfId="69" priority="45" operator="containsText" text="Update not Provided">
      <formula>NOT(ISERROR(SEARCH("Update not Provided",I114)))</formula>
    </cfRule>
    <cfRule type="containsText" dxfId="68" priority="46" operator="containsText" text="Not yet due">
      <formula>NOT(ISERROR(SEARCH("Not yet due",I114)))</formula>
    </cfRule>
    <cfRule type="containsText" dxfId="67" priority="47" operator="containsText" text="Completed Behind Schedule">
      <formula>NOT(ISERROR(SEARCH("Completed Behind Schedule",I114)))</formula>
    </cfRule>
    <cfRule type="containsText" dxfId="66" priority="48" operator="containsText" text="Off Target">
      <formula>NOT(ISERROR(SEARCH("Off Target",I114)))</formula>
    </cfRule>
    <cfRule type="containsText" dxfId="65" priority="49" operator="containsText" text="On Track to be Achieved">
      <formula>NOT(ISERROR(SEARCH("On Track to be Achieved",I114)))</formula>
    </cfRule>
    <cfRule type="containsText" dxfId="64" priority="50" operator="containsText" text="Fully Achieved">
      <formula>NOT(ISERROR(SEARCH("Fully Achieved",I114)))</formula>
    </cfRule>
    <cfRule type="containsText" dxfId="63" priority="51" operator="containsText" text="Not yet due">
      <formula>NOT(ISERROR(SEARCH("Not yet due",I114)))</formula>
    </cfRule>
    <cfRule type="containsText" dxfId="62" priority="52" operator="containsText" text="Not Yet Due">
      <formula>NOT(ISERROR(SEARCH("Not Yet Due",I114)))</formula>
    </cfRule>
    <cfRule type="containsText" dxfId="61" priority="53" operator="containsText" text="Deferred">
      <formula>NOT(ISERROR(SEARCH("Deferred",I114)))</formula>
    </cfRule>
    <cfRule type="containsText" dxfId="60" priority="54" operator="containsText" text="Deleted">
      <formula>NOT(ISERROR(SEARCH("Deleted",I114)))</formula>
    </cfRule>
    <cfRule type="containsText" dxfId="59" priority="55" operator="containsText" text="In Danger of Falling Behind Target">
      <formula>NOT(ISERROR(SEARCH("In Danger of Falling Behind Target",I114)))</formula>
    </cfRule>
    <cfRule type="containsText" dxfId="58" priority="56" operator="containsText" text="Not yet due">
      <formula>NOT(ISERROR(SEARCH("Not yet due",I114)))</formula>
    </cfRule>
    <cfRule type="containsText" dxfId="57" priority="57" operator="containsText" text="Completed Behind Schedule">
      <formula>NOT(ISERROR(SEARCH("Completed Behind Schedule",I114)))</formula>
    </cfRule>
    <cfRule type="containsText" dxfId="56" priority="58" operator="containsText" text="Off Target">
      <formula>NOT(ISERROR(SEARCH("Off Target",I114)))</formula>
    </cfRule>
    <cfRule type="containsText" dxfId="55" priority="59" operator="containsText" text="In Danger of Falling Behind Target">
      <formula>NOT(ISERROR(SEARCH("In Danger of Falling Behind Target",I114)))</formula>
    </cfRule>
    <cfRule type="containsText" dxfId="54" priority="60" operator="containsText" text="On Track to be Achieved">
      <formula>NOT(ISERROR(SEARCH("On Track to be Achieved",I114)))</formula>
    </cfRule>
    <cfRule type="containsText" dxfId="53" priority="61" operator="containsText" text="Fully Achieved">
      <formula>NOT(ISERROR(SEARCH("Fully Achieved",I114)))</formula>
    </cfRule>
    <cfRule type="containsText" dxfId="52" priority="62" operator="containsText" text="Update not Provided">
      <formula>NOT(ISERROR(SEARCH("Update not Provided",I114)))</formula>
    </cfRule>
    <cfRule type="containsText" dxfId="51" priority="63" operator="containsText" text="Not yet due">
      <formula>NOT(ISERROR(SEARCH("Not yet due",I114)))</formula>
    </cfRule>
    <cfRule type="containsText" dxfId="50" priority="64" operator="containsText" text="Completed Behind Schedule">
      <formula>NOT(ISERROR(SEARCH("Completed Behind Schedule",I114)))</formula>
    </cfRule>
    <cfRule type="containsText" dxfId="49" priority="65" operator="containsText" text="Off Target">
      <formula>NOT(ISERROR(SEARCH("Off Target",I114)))</formula>
    </cfRule>
    <cfRule type="containsText" dxfId="48" priority="66" operator="containsText" text="In Danger of Falling Behind Target">
      <formula>NOT(ISERROR(SEARCH("In Danger of Falling Behind Target",I114)))</formula>
    </cfRule>
    <cfRule type="containsText" dxfId="47" priority="67" operator="containsText" text="On Track to be Achieved">
      <formula>NOT(ISERROR(SEARCH("On Track to be Achieved",I114)))</formula>
    </cfRule>
    <cfRule type="containsText" dxfId="46" priority="68" operator="containsText" text="Fully Achieved">
      <formula>NOT(ISERROR(SEARCH("Fully Achieved",I114)))</formula>
    </cfRule>
    <cfRule type="containsText" dxfId="45" priority="69" operator="containsText" text="Fully Achieved">
      <formula>NOT(ISERROR(SEARCH("Fully Achieved",I114)))</formula>
    </cfRule>
    <cfRule type="containsText" dxfId="44" priority="70" operator="containsText" text="Fully Achieved">
      <formula>NOT(ISERROR(SEARCH("Fully Achieved",I114)))</formula>
    </cfRule>
    <cfRule type="containsText" dxfId="43" priority="71" operator="containsText" text="Deferred">
      <formula>NOT(ISERROR(SEARCH("Deferred",I114)))</formula>
    </cfRule>
    <cfRule type="containsText" dxfId="42" priority="72" operator="containsText" text="Deleted">
      <formula>NOT(ISERROR(SEARCH("Deleted",I114)))</formula>
    </cfRule>
    <cfRule type="containsText" dxfId="41" priority="73" operator="containsText" text="In Danger of Falling Behind Target">
      <formula>NOT(ISERROR(SEARCH("In Danger of Falling Behind Target",I114)))</formula>
    </cfRule>
    <cfRule type="containsText" dxfId="40" priority="74" operator="containsText" text="Not yet due">
      <formula>NOT(ISERROR(SEARCH("Not yet due",I114)))</formula>
    </cfRule>
    <cfRule type="containsText" dxfId="39" priority="75" operator="containsText" text="Update not Provided">
      <formula>NOT(ISERROR(SEARCH("Update not Provided",I114)))</formula>
    </cfRule>
  </conditionalFormatting>
  <conditionalFormatting sqref="I117:I122">
    <cfRule type="containsText" dxfId="38" priority="4" operator="containsText" text="On track to be achieved">
      <formula>NOT(ISERROR(SEARCH("On track to be achieved",I117)))</formula>
    </cfRule>
    <cfRule type="containsText" dxfId="37" priority="5" operator="containsText" text="Deferred">
      <formula>NOT(ISERROR(SEARCH("Deferred",I117)))</formula>
    </cfRule>
    <cfRule type="containsText" dxfId="36" priority="6" operator="containsText" text="Deleted">
      <formula>NOT(ISERROR(SEARCH("Deleted",I117)))</formula>
    </cfRule>
    <cfRule type="containsText" dxfId="35" priority="7" operator="containsText" text="In Danger of Falling Behind Target">
      <formula>NOT(ISERROR(SEARCH("In Danger of Falling Behind Target",I117)))</formula>
    </cfRule>
    <cfRule type="containsText" dxfId="34" priority="8" operator="containsText" text="Not yet due">
      <formula>NOT(ISERROR(SEARCH("Not yet due",I117)))</formula>
    </cfRule>
    <cfRule type="containsText" dxfId="33" priority="9" operator="containsText" text="Update not Provided">
      <formula>NOT(ISERROR(SEARCH("Update not Provided",I117)))</formula>
    </cfRule>
    <cfRule type="containsText" dxfId="32" priority="10" operator="containsText" text="Not yet due">
      <formula>NOT(ISERROR(SEARCH("Not yet due",I117)))</formula>
    </cfRule>
    <cfRule type="containsText" dxfId="31" priority="11" operator="containsText" text="Completed Behind Schedule">
      <formula>NOT(ISERROR(SEARCH("Completed Behind Schedule",I117)))</formula>
    </cfRule>
    <cfRule type="containsText" dxfId="30" priority="12" operator="containsText" text="Off Target">
      <formula>NOT(ISERROR(SEARCH("Off Target",I117)))</formula>
    </cfRule>
    <cfRule type="containsText" dxfId="29" priority="13" operator="containsText" text="On Track to be Achieved">
      <formula>NOT(ISERROR(SEARCH("On Track to be Achieved",I117)))</formula>
    </cfRule>
    <cfRule type="containsText" dxfId="28" priority="14" operator="containsText" text="Fully Achieved">
      <formula>NOT(ISERROR(SEARCH("Fully Achieved",I117)))</formula>
    </cfRule>
    <cfRule type="containsText" dxfId="27" priority="15" operator="containsText" text="Not yet due">
      <formula>NOT(ISERROR(SEARCH("Not yet due",I117)))</formula>
    </cfRule>
    <cfRule type="containsText" dxfId="26" priority="16" operator="containsText" text="Not Yet Due">
      <formula>NOT(ISERROR(SEARCH("Not Yet Due",I117)))</formula>
    </cfRule>
    <cfRule type="containsText" dxfId="25" priority="17" operator="containsText" text="Deferred">
      <formula>NOT(ISERROR(SEARCH("Deferred",I117)))</formula>
    </cfRule>
    <cfRule type="containsText" dxfId="24" priority="18" operator="containsText" text="Deleted">
      <formula>NOT(ISERROR(SEARCH("Deleted",I117)))</formula>
    </cfRule>
    <cfRule type="containsText" dxfId="23" priority="19" operator="containsText" text="In Danger of Falling Behind Target">
      <formula>NOT(ISERROR(SEARCH("In Danger of Falling Behind Target",I117)))</formula>
    </cfRule>
    <cfRule type="containsText" dxfId="22" priority="20" operator="containsText" text="Not yet due">
      <formula>NOT(ISERROR(SEARCH("Not yet due",I117)))</formula>
    </cfRule>
    <cfRule type="containsText" dxfId="21" priority="21" operator="containsText" text="Completed Behind Schedule">
      <formula>NOT(ISERROR(SEARCH("Completed Behind Schedule",I117)))</formula>
    </cfRule>
    <cfRule type="containsText" dxfId="20" priority="22" operator="containsText" text="Off Target">
      <formula>NOT(ISERROR(SEARCH("Off Target",I117)))</formula>
    </cfRule>
    <cfRule type="containsText" dxfId="19" priority="23" operator="containsText" text="In Danger of Falling Behind Target">
      <formula>NOT(ISERROR(SEARCH("In Danger of Falling Behind Target",I117)))</formula>
    </cfRule>
    <cfRule type="containsText" dxfId="18" priority="24" operator="containsText" text="On Track to be Achieved">
      <formula>NOT(ISERROR(SEARCH("On Track to be Achieved",I117)))</formula>
    </cfRule>
    <cfRule type="containsText" dxfId="17" priority="25" operator="containsText" text="Fully Achieved">
      <formula>NOT(ISERROR(SEARCH("Fully Achieved",I117)))</formula>
    </cfRule>
    <cfRule type="containsText" dxfId="16" priority="26" operator="containsText" text="Update not Provided">
      <formula>NOT(ISERROR(SEARCH("Update not Provided",I117)))</formula>
    </cfRule>
    <cfRule type="containsText" dxfId="15" priority="27" operator="containsText" text="Not yet due">
      <formula>NOT(ISERROR(SEARCH("Not yet due",I117)))</formula>
    </cfRule>
    <cfRule type="containsText" dxfId="14" priority="28" operator="containsText" text="Completed Behind Schedule">
      <formula>NOT(ISERROR(SEARCH("Completed Behind Schedule",I117)))</formula>
    </cfRule>
    <cfRule type="containsText" dxfId="13" priority="29" operator="containsText" text="Off Target">
      <formula>NOT(ISERROR(SEARCH("Off Target",I117)))</formula>
    </cfRule>
    <cfRule type="containsText" dxfId="12" priority="30" operator="containsText" text="In Danger of Falling Behind Target">
      <formula>NOT(ISERROR(SEARCH("In Danger of Falling Behind Target",I117)))</formula>
    </cfRule>
    <cfRule type="containsText" dxfId="11" priority="31" operator="containsText" text="On Track to be Achieved">
      <formula>NOT(ISERROR(SEARCH("On Track to be Achieved",I117)))</formula>
    </cfRule>
    <cfRule type="containsText" dxfId="10" priority="32" operator="containsText" text="Fully Achieved">
      <formula>NOT(ISERROR(SEARCH("Fully Achieved",I117)))</formula>
    </cfRule>
    <cfRule type="containsText" dxfId="9" priority="33" operator="containsText" text="Fully Achieved">
      <formula>NOT(ISERROR(SEARCH("Fully Achieved",I117)))</formula>
    </cfRule>
    <cfRule type="containsText" dxfId="8" priority="34" operator="containsText" text="Fully Achieved">
      <formula>NOT(ISERROR(SEARCH("Fully Achieved",I117)))</formula>
    </cfRule>
    <cfRule type="containsText" dxfId="7" priority="35" operator="containsText" text="Deferred">
      <formula>NOT(ISERROR(SEARCH("Deferred",I117)))</formula>
    </cfRule>
    <cfRule type="containsText" dxfId="6" priority="36" operator="containsText" text="Deleted">
      <formula>NOT(ISERROR(SEARCH("Deleted",I117)))</formula>
    </cfRule>
    <cfRule type="containsText" dxfId="5" priority="37" operator="containsText" text="In Danger of Falling Behind Target">
      <formula>NOT(ISERROR(SEARCH("In Danger of Falling Behind Target",I117)))</formula>
    </cfRule>
    <cfRule type="containsText" dxfId="4" priority="38" operator="containsText" text="Not yet due">
      <formula>NOT(ISERROR(SEARCH("Not yet due",I117)))</formula>
    </cfRule>
    <cfRule type="containsText" dxfId="3" priority="39" operator="containsText" text="Update not Provided">
      <formula>NOT(ISERROR(SEARCH("Update not Provided",I117)))</formula>
    </cfRule>
  </conditionalFormatting>
  <conditionalFormatting sqref="J4:J127">
    <cfRule type="containsText" dxfId="2" priority="1" operator="containsText" text="reasonable tolerance">
      <formula>NOT(ISERROR(SEARCH("reasonable tolerance",J4)))</formula>
    </cfRule>
    <cfRule type="containsText" dxfId="1" priority="2" operator="containsText" text="significantly after">
      <formula>NOT(ISERROR(SEARCH("significantly after",J4)))</formula>
    </cfRule>
    <cfRule type="containsText" dxfId="0" priority="3" operator="containsText" text="10% tolerance">
      <formula>NOT(ISERROR(SEARCH("10% tolerance",J4)))</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zoomScale="70" zoomScaleNormal="70" workbookViewId="0">
      <pane ySplit="1" topLeftCell="A58" activePane="bottomLeft" state="frozen"/>
      <selection pane="bottomLeft" activeCell="A23" sqref="A23:XFD45"/>
    </sheetView>
  </sheetViews>
  <sheetFormatPr defaultColWidth="9.140625" defaultRowHeight="14.25"/>
  <cols>
    <col min="1" max="1" width="2.140625" style="60" customWidth="1"/>
    <col min="2" max="2" width="38.85546875" style="60" customWidth="1"/>
    <col min="3" max="3" width="13.7109375" style="81" customWidth="1"/>
    <col min="4" max="4" width="13.85546875" style="81" customWidth="1"/>
    <col min="5" max="5" width="16.28515625" style="81" customWidth="1"/>
    <col min="6" max="6" width="14.140625" style="81" customWidth="1"/>
    <col min="7" max="7" width="17.140625" style="81" customWidth="1"/>
    <col min="8" max="8" width="4.7109375" style="81" customWidth="1"/>
    <col min="9" max="9" width="40.140625" style="81" customWidth="1"/>
    <col min="10" max="14" width="17.140625" style="81" customWidth="1"/>
    <col min="15" max="15" width="4.7109375" style="81" customWidth="1"/>
    <col min="16" max="16" width="40.140625" style="81" customWidth="1"/>
    <col min="17" max="20" width="17.140625" style="81" customWidth="1"/>
    <col min="21" max="21" width="17.140625" style="89" customWidth="1"/>
    <col min="22" max="22" width="4.7109375" style="81" customWidth="1"/>
    <col min="23" max="23" width="55.28515625" style="81" customWidth="1"/>
    <col min="24" max="24" width="14.5703125" style="81" customWidth="1"/>
    <col min="25" max="27" width="17.140625" style="81" customWidth="1"/>
    <col min="28" max="28" width="17.140625" style="237" customWidth="1"/>
    <col min="29" max="32" width="9.140625" style="60" customWidth="1"/>
    <col min="33" max="16384" width="9.140625" style="60"/>
  </cols>
  <sheetData>
    <row r="1" spans="2:32" s="58" customFormat="1" ht="20.25">
      <c r="B1" s="66"/>
      <c r="C1" s="257" t="s">
        <v>13</v>
      </c>
      <c r="D1" s="57"/>
      <c r="E1" s="57"/>
      <c r="F1" s="57"/>
      <c r="G1" s="57"/>
      <c r="H1" s="258"/>
      <c r="I1" s="257" t="s">
        <v>14</v>
      </c>
      <c r="J1" s="259"/>
      <c r="K1" s="96"/>
      <c r="L1" s="96"/>
      <c r="M1" s="96"/>
      <c r="N1" s="96"/>
      <c r="O1" s="258"/>
      <c r="P1" s="96" t="s">
        <v>15</v>
      </c>
      <c r="Q1" s="96"/>
      <c r="R1" s="96"/>
      <c r="S1" s="96"/>
      <c r="T1" s="96"/>
      <c r="U1" s="84"/>
      <c r="V1" s="258"/>
      <c r="W1" s="96" t="s">
        <v>16</v>
      </c>
      <c r="X1" s="96"/>
      <c r="Y1" s="96"/>
      <c r="Z1" s="96"/>
      <c r="AA1" s="96"/>
      <c r="AB1" s="231"/>
    </row>
    <row r="2" spans="2:32" ht="15.75">
      <c r="B2" s="67"/>
      <c r="C2" s="59"/>
      <c r="D2" s="59"/>
      <c r="E2" s="59"/>
      <c r="F2" s="59"/>
      <c r="G2" s="59"/>
      <c r="I2" s="97"/>
      <c r="J2" s="97"/>
      <c r="K2" s="97"/>
      <c r="L2" s="97"/>
      <c r="M2" s="97"/>
      <c r="N2" s="97"/>
      <c r="P2" s="97"/>
      <c r="Q2" s="97"/>
      <c r="R2" s="97"/>
      <c r="S2" s="97"/>
      <c r="T2" s="97"/>
      <c r="U2" s="85"/>
      <c r="W2" s="97"/>
      <c r="X2" s="97"/>
      <c r="Y2" s="97"/>
      <c r="Z2" s="97"/>
      <c r="AA2" s="97"/>
      <c r="AB2" s="232"/>
    </row>
    <row r="3" spans="2:32" ht="15.75">
      <c r="B3" s="69" t="s">
        <v>17</v>
      </c>
      <c r="C3" s="178"/>
      <c r="D3" s="178"/>
      <c r="E3" s="178"/>
      <c r="F3" s="178"/>
      <c r="G3" s="179"/>
      <c r="I3" s="306" t="s">
        <v>17</v>
      </c>
      <c r="J3" s="178"/>
      <c r="K3" s="178"/>
      <c r="L3" s="178"/>
      <c r="M3" s="178"/>
      <c r="N3" s="179"/>
      <c r="P3" s="306" t="s">
        <v>17</v>
      </c>
      <c r="Q3" s="79"/>
      <c r="R3" s="79"/>
      <c r="S3" s="79"/>
      <c r="T3" s="79"/>
      <c r="U3" s="86"/>
      <c r="W3" s="306" t="s">
        <v>17</v>
      </c>
      <c r="X3" s="79"/>
      <c r="Y3" s="79"/>
      <c r="Z3" s="79"/>
      <c r="AA3" s="79"/>
      <c r="AB3" s="233"/>
    </row>
    <row r="4" spans="2:32" s="81" customFormat="1" ht="39" customHeight="1">
      <c r="B4" s="80" t="s">
        <v>23</v>
      </c>
      <c r="C4" s="80" t="s">
        <v>24</v>
      </c>
      <c r="D4" s="80" t="s">
        <v>18</v>
      </c>
      <c r="E4" s="80" t="s">
        <v>48</v>
      </c>
      <c r="F4" s="80" t="s">
        <v>29</v>
      </c>
      <c r="G4" s="80" t="s">
        <v>49</v>
      </c>
      <c r="I4" s="80" t="s">
        <v>23</v>
      </c>
      <c r="J4" s="80" t="s">
        <v>24</v>
      </c>
      <c r="K4" s="80" t="s">
        <v>18</v>
      </c>
      <c r="L4" s="80" t="s">
        <v>48</v>
      </c>
      <c r="M4" s="80" t="s">
        <v>29</v>
      </c>
      <c r="N4" s="80" t="s">
        <v>49</v>
      </c>
      <c r="P4" s="80" t="s">
        <v>23</v>
      </c>
      <c r="Q4" s="80" t="s">
        <v>24</v>
      </c>
      <c r="R4" s="80" t="s">
        <v>18</v>
      </c>
      <c r="S4" s="80" t="s">
        <v>48</v>
      </c>
      <c r="T4" s="80" t="s">
        <v>29</v>
      </c>
      <c r="U4" s="87" t="s">
        <v>49</v>
      </c>
      <c r="W4" s="80" t="s">
        <v>23</v>
      </c>
      <c r="X4" s="80" t="s">
        <v>24</v>
      </c>
      <c r="Y4" s="80" t="s">
        <v>18</v>
      </c>
      <c r="Z4" s="80" t="s">
        <v>48</v>
      </c>
      <c r="AA4" s="80" t="s">
        <v>29</v>
      </c>
      <c r="AB4" s="234" t="s">
        <v>49</v>
      </c>
    </row>
    <row r="5" spans="2:32" s="63" customFormat="1" ht="5.25" customHeight="1">
      <c r="B5" s="170"/>
      <c r="C5" s="180"/>
      <c r="D5" s="180"/>
      <c r="E5" s="180"/>
      <c r="F5" s="180"/>
      <c r="G5" s="180"/>
      <c r="H5" s="1"/>
      <c r="I5" s="180"/>
      <c r="J5" s="180"/>
      <c r="K5" s="180"/>
      <c r="L5" s="180"/>
      <c r="M5" s="180"/>
      <c r="N5" s="180"/>
      <c r="O5" s="1"/>
      <c r="P5" s="180"/>
      <c r="Q5" s="180"/>
      <c r="R5" s="180"/>
      <c r="S5" s="180"/>
      <c r="T5" s="180"/>
      <c r="U5" s="181"/>
      <c r="V5" s="1"/>
      <c r="W5" s="180"/>
      <c r="X5" s="180"/>
      <c r="Y5" s="180"/>
      <c r="Z5" s="180"/>
      <c r="AA5" s="180"/>
      <c r="AB5" s="235"/>
    </row>
    <row r="6" spans="2:32" ht="30.75" customHeight="1">
      <c r="B6" s="250" t="s">
        <v>45</v>
      </c>
      <c r="C6" s="260">
        <f>COUNTIF('1. ALL DATA'!$H$5:$H$128,"Fully Achieved")</f>
        <v>17</v>
      </c>
      <c r="D6" s="261">
        <f>C6/C20</f>
        <v>0.13934426229508196</v>
      </c>
      <c r="E6" s="457">
        <f>D6+D7</f>
        <v>0.61475409836065564</v>
      </c>
      <c r="F6" s="261">
        <f>C6/C21</f>
        <v>0.21794871794871795</v>
      </c>
      <c r="G6" s="454">
        <f>F6+F7</f>
        <v>0.96153846153846156</v>
      </c>
      <c r="I6" s="294" t="s">
        <v>45</v>
      </c>
      <c r="J6" s="260">
        <f>COUNTIF('1. ALL DATA'!$M$5:$M$128,"Fully Achieved")</f>
        <v>0</v>
      </c>
      <c r="K6" s="261">
        <f>J6/J20</f>
        <v>0</v>
      </c>
      <c r="L6" s="457">
        <f>K6+K7</f>
        <v>0</v>
      </c>
      <c r="M6" s="261" t="e">
        <f>J6/J21</f>
        <v>#DIV/0!</v>
      </c>
      <c r="N6" s="454" t="e">
        <f>M6+M7</f>
        <v>#DIV/0!</v>
      </c>
      <c r="P6" s="299" t="s">
        <v>45</v>
      </c>
      <c r="Q6" s="260">
        <f>COUNTIF('1. ALL DATA'!R5:R128,"Fully Achieved")</f>
        <v>0</v>
      </c>
      <c r="R6" s="261">
        <f>Q6/Q20</f>
        <v>0</v>
      </c>
      <c r="S6" s="457">
        <f>R6+R7</f>
        <v>0</v>
      </c>
      <c r="T6" s="261" t="e">
        <f>Q6/Q21</f>
        <v>#DIV/0!</v>
      </c>
      <c r="U6" s="454" t="e">
        <f>T6+T7</f>
        <v>#DIV/0!</v>
      </c>
      <c r="W6" s="299" t="s">
        <v>40</v>
      </c>
      <c r="X6" s="262">
        <f>COUNTIF('1. ALL DATA'!V5:V128,"Fully Achieved")</f>
        <v>0</v>
      </c>
      <c r="Y6" s="261">
        <f>X6/$X$20</f>
        <v>0</v>
      </c>
      <c r="Z6" s="457">
        <f>Y6+Y7</f>
        <v>0</v>
      </c>
      <c r="AA6" s="261" t="e">
        <f>X6/$X$21</f>
        <v>#DIV/0!</v>
      </c>
      <c r="AB6" s="454" t="e">
        <f>AA6+AA7</f>
        <v>#DIV/0!</v>
      </c>
    </row>
    <row r="7" spans="2:32" ht="30.75" customHeight="1">
      <c r="B7" s="250" t="s">
        <v>41</v>
      </c>
      <c r="C7" s="260">
        <f>COUNTIF('1. ALL DATA'!H5:H128,"On Track to be Achieved")</f>
        <v>58</v>
      </c>
      <c r="D7" s="261">
        <f>C7/C20</f>
        <v>0.47540983606557374</v>
      </c>
      <c r="E7" s="457"/>
      <c r="F7" s="261">
        <f>C7/C21</f>
        <v>0.74358974358974361</v>
      </c>
      <c r="G7" s="454"/>
      <c r="I7" s="294" t="s">
        <v>41</v>
      </c>
      <c r="J7" s="260">
        <f>COUNTIF('1. ALL DATA'!M5:M128,"On Track to be Achieved")</f>
        <v>0</v>
      </c>
      <c r="K7" s="261">
        <f>J7/J20</f>
        <v>0</v>
      </c>
      <c r="L7" s="457"/>
      <c r="M7" s="261" t="e">
        <f>J7/J21</f>
        <v>#DIV/0!</v>
      </c>
      <c r="N7" s="454"/>
      <c r="P7" s="299" t="s">
        <v>41</v>
      </c>
      <c r="Q7" s="260">
        <f>COUNTIF('1. ALL DATA'!R5:R128,"On Track to be Achieved")</f>
        <v>0</v>
      </c>
      <c r="R7" s="261">
        <f>Q7/Q20</f>
        <v>0</v>
      </c>
      <c r="S7" s="457"/>
      <c r="T7" s="261" t="e">
        <f>Q7/Q21</f>
        <v>#DIV/0!</v>
      </c>
      <c r="U7" s="454"/>
      <c r="W7" s="299" t="s">
        <v>82</v>
      </c>
      <c r="X7" s="262">
        <f>COUNTIF('1. ALL DATA'!V5:V128,"Numerical Outturn Within 5% Tolerance")</f>
        <v>0</v>
      </c>
      <c r="Y7" s="261">
        <f>X7/$X$20</f>
        <v>0</v>
      </c>
      <c r="Z7" s="457"/>
      <c r="AA7" s="261" t="e">
        <f>X7/$X$21</f>
        <v>#DIV/0!</v>
      </c>
      <c r="AB7" s="454"/>
    </row>
    <row r="8" spans="2:32" s="61" customFormat="1" ht="6" customHeight="1">
      <c r="B8" s="53"/>
      <c r="C8" s="263"/>
      <c r="D8" s="195"/>
      <c r="E8" s="195"/>
      <c r="F8" s="195"/>
      <c r="G8" s="54"/>
      <c r="H8" s="264"/>
      <c r="I8" s="295"/>
      <c r="J8" s="263"/>
      <c r="K8" s="195"/>
      <c r="L8" s="195"/>
      <c r="M8" s="195"/>
      <c r="N8" s="54"/>
      <c r="O8" s="264"/>
      <c r="P8" s="300"/>
      <c r="Q8" s="263"/>
      <c r="R8" s="195"/>
      <c r="S8" s="195"/>
      <c r="T8" s="195"/>
      <c r="U8" s="54"/>
      <c r="V8" s="264"/>
      <c r="W8" s="307"/>
      <c r="X8" s="56"/>
      <c r="Y8" s="195"/>
      <c r="Z8" s="195"/>
      <c r="AA8" s="195"/>
      <c r="AB8" s="54"/>
      <c r="AD8" s="63"/>
      <c r="AE8" s="63"/>
      <c r="AF8" s="63"/>
    </row>
    <row r="9" spans="2:32" ht="18.75" customHeight="1">
      <c r="B9" s="455" t="s">
        <v>26</v>
      </c>
      <c r="C9" s="456">
        <f>COUNTIF('1. ALL DATA'!H5:H128,"in danger of falling behind target")</f>
        <v>0</v>
      </c>
      <c r="D9" s="457">
        <f>C9/C20</f>
        <v>0</v>
      </c>
      <c r="E9" s="457">
        <f>D9</f>
        <v>0</v>
      </c>
      <c r="F9" s="457">
        <f>C9/C21</f>
        <v>0</v>
      </c>
      <c r="G9" s="459">
        <f>F9</f>
        <v>0</v>
      </c>
      <c r="I9" s="455" t="s">
        <v>26</v>
      </c>
      <c r="J9" s="456">
        <f>COUNTIF('1. ALL DATA'!M5:M128,"in danger of falling behind target")</f>
        <v>0</v>
      </c>
      <c r="K9" s="457">
        <f>J9/J20</f>
        <v>0</v>
      </c>
      <c r="L9" s="457">
        <f>K9</f>
        <v>0</v>
      </c>
      <c r="M9" s="457" t="e">
        <f>J9/J21</f>
        <v>#DIV/0!</v>
      </c>
      <c r="N9" s="459" t="e">
        <f>M9</f>
        <v>#DIV/0!</v>
      </c>
      <c r="P9" s="455" t="s">
        <v>26</v>
      </c>
      <c r="Q9" s="456">
        <f>COUNTIF('1. ALL DATA'!R5:R128,"in danger of falling behind target")</f>
        <v>0</v>
      </c>
      <c r="R9" s="457">
        <f>Q9/Q20</f>
        <v>0</v>
      </c>
      <c r="S9" s="457">
        <f>R9</f>
        <v>0</v>
      </c>
      <c r="T9" s="457" t="e">
        <f>Q9/Q21</f>
        <v>#DIV/0!</v>
      </c>
      <c r="U9" s="459" t="e">
        <f>T9</f>
        <v>#DIV/0!</v>
      </c>
      <c r="W9" s="301" t="s">
        <v>83</v>
      </c>
      <c r="X9" s="262">
        <f>COUNTIF('1. ALL DATA'!V5:V128,"Numerical Outturn Within 10% Tolerance")</f>
        <v>0</v>
      </c>
      <c r="Y9" s="261">
        <f>X9/$X$20</f>
        <v>0</v>
      </c>
      <c r="Z9" s="460">
        <f>SUM(Y9:Y11)</f>
        <v>0</v>
      </c>
      <c r="AA9" s="266" t="e">
        <f>X9/$X$21</f>
        <v>#DIV/0!</v>
      </c>
      <c r="AB9" s="459" t="e">
        <f>SUM(AA9:AA11)</f>
        <v>#DIV/0!</v>
      </c>
      <c r="AD9" s="242"/>
    </row>
    <row r="10" spans="2:32" ht="19.5" customHeight="1">
      <c r="B10" s="455"/>
      <c r="C10" s="456"/>
      <c r="D10" s="457"/>
      <c r="E10" s="457"/>
      <c r="F10" s="457"/>
      <c r="G10" s="459"/>
      <c r="I10" s="455"/>
      <c r="J10" s="456"/>
      <c r="K10" s="457"/>
      <c r="L10" s="457"/>
      <c r="M10" s="457"/>
      <c r="N10" s="459"/>
      <c r="P10" s="455"/>
      <c r="Q10" s="456"/>
      <c r="R10" s="457"/>
      <c r="S10" s="457"/>
      <c r="T10" s="457"/>
      <c r="U10" s="459"/>
      <c r="W10" s="301" t="s">
        <v>84</v>
      </c>
      <c r="X10" s="262">
        <f>COUNTIF('1. ALL DATA'!V5:V128,"Target Partially Met")</f>
        <v>0</v>
      </c>
      <c r="Y10" s="261">
        <f>X10/$X$20</f>
        <v>0</v>
      </c>
      <c r="Z10" s="461"/>
      <c r="AA10" s="266" t="e">
        <f>X10/$X$21</f>
        <v>#DIV/0!</v>
      </c>
      <c r="AB10" s="459"/>
      <c r="AD10" s="242"/>
    </row>
    <row r="11" spans="2:32" ht="19.5" customHeight="1">
      <c r="B11" s="455"/>
      <c r="C11" s="456"/>
      <c r="D11" s="457"/>
      <c r="E11" s="457"/>
      <c r="F11" s="457"/>
      <c r="G11" s="459"/>
      <c r="I11" s="455"/>
      <c r="J11" s="456"/>
      <c r="K11" s="457"/>
      <c r="L11" s="457"/>
      <c r="M11" s="457"/>
      <c r="N11" s="459"/>
      <c r="P11" s="455"/>
      <c r="Q11" s="456"/>
      <c r="R11" s="457"/>
      <c r="S11" s="457"/>
      <c r="T11" s="457"/>
      <c r="U11" s="459"/>
      <c r="W11" s="301" t="s">
        <v>86</v>
      </c>
      <c r="X11" s="262">
        <f>COUNTIF('1. ALL DATA'!V5:V128,"Completion Date Within Reasonable Tolerance")</f>
        <v>0</v>
      </c>
      <c r="Y11" s="261">
        <f>X11/$X$20</f>
        <v>0</v>
      </c>
      <c r="Z11" s="462"/>
      <c r="AA11" s="266" t="e">
        <f>X11/$X$21</f>
        <v>#DIV/0!</v>
      </c>
      <c r="AB11" s="459"/>
      <c r="AD11" s="242"/>
    </row>
    <row r="12" spans="2:32" s="63" customFormat="1" ht="6" customHeight="1">
      <c r="B12" s="170"/>
      <c r="C12" s="180"/>
      <c r="D12" s="254"/>
      <c r="E12" s="254"/>
      <c r="F12" s="254"/>
      <c r="G12" s="172"/>
      <c r="H12" s="1"/>
      <c r="I12" s="297"/>
      <c r="J12" s="180"/>
      <c r="K12" s="254"/>
      <c r="L12" s="254"/>
      <c r="M12" s="254"/>
      <c r="N12" s="172"/>
      <c r="O12" s="1"/>
      <c r="P12" s="302"/>
      <c r="Q12" s="180"/>
      <c r="R12" s="254"/>
      <c r="S12" s="254"/>
      <c r="T12" s="254"/>
      <c r="U12" s="172"/>
      <c r="V12" s="1"/>
      <c r="W12" s="307"/>
      <c r="X12" s="180"/>
      <c r="Y12" s="254"/>
      <c r="Z12" s="254"/>
      <c r="AA12" s="254"/>
      <c r="AB12" s="172"/>
      <c r="AD12" s="174"/>
    </row>
    <row r="13" spans="2:32" ht="29.25" customHeight="1">
      <c r="B13" s="338" t="s">
        <v>42</v>
      </c>
      <c r="C13" s="260">
        <f>COUNTIF('1. ALL DATA'!H5:H128,"completed behind schedule")</f>
        <v>0</v>
      </c>
      <c r="D13" s="261">
        <f>C13/C20</f>
        <v>0</v>
      </c>
      <c r="E13" s="457">
        <f>D13+D14</f>
        <v>2.4590163934426229E-2</v>
      </c>
      <c r="F13" s="261">
        <f>C13/C21</f>
        <v>0</v>
      </c>
      <c r="G13" s="458">
        <f>F13+F14</f>
        <v>3.8461538461538464E-2</v>
      </c>
      <c r="I13" s="339" t="s">
        <v>42</v>
      </c>
      <c r="J13" s="260">
        <f>COUNTIF('1. ALL DATA'!M5:M128,"completed behind schedule")</f>
        <v>0</v>
      </c>
      <c r="K13" s="261">
        <f>J13/J20</f>
        <v>0</v>
      </c>
      <c r="L13" s="457">
        <f>K13+K14</f>
        <v>0</v>
      </c>
      <c r="M13" s="261" t="e">
        <f>J13/J21</f>
        <v>#DIV/0!</v>
      </c>
      <c r="N13" s="458" t="e">
        <f>M13+M14</f>
        <v>#DIV/0!</v>
      </c>
      <c r="P13" s="340" t="s">
        <v>42</v>
      </c>
      <c r="Q13" s="260">
        <f>COUNTIF('1. ALL DATA'!R5:R128,"completed behind schedule")</f>
        <v>0</v>
      </c>
      <c r="R13" s="261">
        <f>Q13/Q20</f>
        <v>0</v>
      </c>
      <c r="S13" s="457">
        <f>R13+R14</f>
        <v>0</v>
      </c>
      <c r="T13" s="261" t="e">
        <f>Q13/Q21</f>
        <v>#DIV/0!</v>
      </c>
      <c r="U13" s="458" t="e">
        <f>T13+T14</f>
        <v>#DIV/0!</v>
      </c>
      <c r="W13" s="340" t="s">
        <v>85</v>
      </c>
      <c r="X13" s="267">
        <f>COUNTIF('1. ALL DATA'!V5:V128,"Completed Significantly After Target Deadline")</f>
        <v>0</v>
      </c>
      <c r="Y13" s="261">
        <f>X13/$X$20</f>
        <v>0</v>
      </c>
      <c r="Z13" s="457">
        <f>Y13+Y14</f>
        <v>0</v>
      </c>
      <c r="AA13" s="261" t="e">
        <f>X13/$X$21</f>
        <v>#DIV/0!</v>
      </c>
      <c r="AB13" s="458" t="e">
        <f>AA13+AA14</f>
        <v>#DIV/0!</v>
      </c>
    </row>
    <row r="14" spans="2:32" ht="29.25" customHeight="1">
      <c r="B14" s="338" t="s">
        <v>27</v>
      </c>
      <c r="C14" s="260">
        <f>COUNTIF('1. ALL DATA'!H5:H128,"off target")</f>
        <v>3</v>
      </c>
      <c r="D14" s="261">
        <f>C14/C20</f>
        <v>2.4590163934426229E-2</v>
      </c>
      <c r="E14" s="457"/>
      <c r="F14" s="261">
        <f>C14/C21</f>
        <v>3.8461538461538464E-2</v>
      </c>
      <c r="G14" s="458"/>
      <c r="I14" s="339" t="s">
        <v>27</v>
      </c>
      <c r="J14" s="260">
        <f>COUNTIF('1. ALL DATA'!M5:M128,"off target")</f>
        <v>0</v>
      </c>
      <c r="K14" s="261">
        <f>J14/J20</f>
        <v>0</v>
      </c>
      <c r="L14" s="457"/>
      <c r="M14" s="261" t="e">
        <f>J14/J21</f>
        <v>#DIV/0!</v>
      </c>
      <c r="N14" s="458"/>
      <c r="P14" s="340" t="s">
        <v>27</v>
      </c>
      <c r="Q14" s="260">
        <f>COUNTIF('1. ALL DATA'!R5:R128,"off target")</f>
        <v>0</v>
      </c>
      <c r="R14" s="261">
        <f>Q14/Q20</f>
        <v>0</v>
      </c>
      <c r="S14" s="457"/>
      <c r="T14" s="261" t="e">
        <f>Q14/Q21</f>
        <v>#DIV/0!</v>
      </c>
      <c r="U14" s="458"/>
      <c r="W14" s="340" t="s">
        <v>27</v>
      </c>
      <c r="X14" s="267">
        <f>COUNTIF('1. ALL DATA'!V5:V128,"off target")</f>
        <v>0</v>
      </c>
      <c r="Y14" s="261">
        <f>X14/$X$20</f>
        <v>0</v>
      </c>
      <c r="Z14" s="457"/>
      <c r="AA14" s="261" t="e">
        <f>X14/$X$21</f>
        <v>#DIV/0!</v>
      </c>
      <c r="AB14" s="458"/>
    </row>
    <row r="15" spans="2:32" s="63" customFormat="1" ht="7.5" customHeight="1">
      <c r="B15" s="170"/>
      <c r="C15" s="268"/>
      <c r="D15" s="254"/>
      <c r="E15" s="254"/>
      <c r="F15" s="254"/>
      <c r="G15" s="175"/>
      <c r="H15" s="1"/>
      <c r="I15" s="297"/>
      <c r="J15" s="268"/>
      <c r="K15" s="254"/>
      <c r="L15" s="254"/>
      <c r="M15" s="254"/>
      <c r="N15" s="175"/>
      <c r="O15" s="1"/>
      <c r="P15" s="180"/>
      <c r="Q15" s="268"/>
      <c r="R15" s="254"/>
      <c r="S15" s="254"/>
      <c r="T15" s="254"/>
      <c r="U15" s="175"/>
      <c r="V15" s="1"/>
      <c r="W15" s="269"/>
      <c r="X15" s="269"/>
      <c r="Y15" s="270"/>
      <c r="Z15" s="270"/>
      <c r="AA15" s="271"/>
      <c r="AB15" s="236"/>
    </row>
    <row r="16" spans="2:32" ht="20.25" customHeight="1">
      <c r="B16" s="48" t="s">
        <v>1</v>
      </c>
      <c r="C16" s="272">
        <f>COUNTIF('1. ALL DATA'!H5:H128,"not yet due")</f>
        <v>44</v>
      </c>
      <c r="D16" s="255">
        <f>C16/C20</f>
        <v>0.36065573770491804</v>
      </c>
      <c r="E16" s="255">
        <f>D16</f>
        <v>0.36065573770491804</v>
      </c>
      <c r="F16" s="51"/>
      <c r="G16" s="47"/>
      <c r="I16" s="287" t="s">
        <v>1</v>
      </c>
      <c r="J16" s="272">
        <f>COUNTIF('1. ALL DATA'!M5:M128,"not yet due")</f>
        <v>0</v>
      </c>
      <c r="K16" s="255">
        <f>J16/J20</f>
        <v>0</v>
      </c>
      <c r="L16" s="255">
        <f>K16</f>
        <v>0</v>
      </c>
      <c r="M16" s="51"/>
      <c r="N16" s="47"/>
      <c r="P16" s="287" t="s">
        <v>1</v>
      </c>
      <c r="Q16" s="272">
        <f>COUNTIF('1. ALL DATA'!R5:R128,"not yet due")</f>
        <v>0</v>
      </c>
      <c r="R16" s="255">
        <f>Q16/Q20</f>
        <v>0</v>
      </c>
      <c r="S16" s="255">
        <f>R16</f>
        <v>0</v>
      </c>
      <c r="T16" s="51"/>
      <c r="U16" s="93"/>
      <c r="W16" s="291" t="s">
        <v>1</v>
      </c>
      <c r="X16" s="267">
        <f>COUNTIF('1. ALL DATA'!V5:V128,"not yet due")</f>
        <v>0</v>
      </c>
      <c r="Y16" s="255">
        <f>X16/$X$20</f>
        <v>0</v>
      </c>
      <c r="Z16" s="255">
        <f>Y16</f>
        <v>0</v>
      </c>
      <c r="AA16" s="285"/>
      <c r="AB16" s="286"/>
    </row>
    <row r="17" spans="2:30" ht="20.25" customHeight="1">
      <c r="B17" s="48" t="s">
        <v>46</v>
      </c>
      <c r="C17" s="272">
        <f>COUNTIF('1. ALL DATA'!H5:H128,"update not provided")</f>
        <v>0</v>
      </c>
      <c r="D17" s="255">
        <f>C17/C20</f>
        <v>0</v>
      </c>
      <c r="E17" s="255">
        <f>D17</f>
        <v>0</v>
      </c>
      <c r="F17" s="51"/>
      <c r="G17" s="98"/>
      <c r="I17" s="287" t="s">
        <v>46</v>
      </c>
      <c r="J17" s="272">
        <f>COUNTIF('1. ALL DATA'!M5:M128,"update not provided")</f>
        <v>122</v>
      </c>
      <c r="K17" s="255">
        <f>J17/J20</f>
        <v>1</v>
      </c>
      <c r="L17" s="255">
        <f>K17</f>
        <v>1</v>
      </c>
      <c r="M17" s="51"/>
      <c r="N17" s="98"/>
      <c r="P17" s="287" t="s">
        <v>46</v>
      </c>
      <c r="Q17" s="272">
        <f>COUNTIF('1. ALL DATA'!R5:R128,"update not provided")</f>
        <v>122</v>
      </c>
      <c r="R17" s="255">
        <f>Q17/Q20</f>
        <v>1</v>
      </c>
      <c r="S17" s="255">
        <f>R17</f>
        <v>1</v>
      </c>
      <c r="T17" s="51"/>
      <c r="U17" s="94"/>
      <c r="W17" s="292" t="s">
        <v>46</v>
      </c>
      <c r="X17" s="267">
        <f>COUNTIF('1. ALL DATA'!V5:V128,"update not provided")</f>
        <v>122</v>
      </c>
      <c r="Y17" s="255">
        <f>X17/$X$20</f>
        <v>1</v>
      </c>
      <c r="Z17" s="255">
        <f>Y17</f>
        <v>1</v>
      </c>
      <c r="AA17" s="285"/>
    </row>
    <row r="18" spans="2:30" ht="15.75" customHeight="1">
      <c r="B18" s="49" t="s">
        <v>22</v>
      </c>
      <c r="C18" s="272">
        <f>COUNTIF('1. ALL DATA'!H5:H128,"deferred")</f>
        <v>0</v>
      </c>
      <c r="D18" s="256">
        <f>C18/C20</f>
        <v>0</v>
      </c>
      <c r="E18" s="256">
        <f>D18</f>
        <v>0</v>
      </c>
      <c r="F18" s="46"/>
      <c r="G18" s="47"/>
      <c r="I18" s="288" t="s">
        <v>22</v>
      </c>
      <c r="J18" s="272">
        <f>COUNTIF('1. ALL DATA'!M5:M128,"deferred")</f>
        <v>0</v>
      </c>
      <c r="K18" s="256">
        <f>J18/J20</f>
        <v>0</v>
      </c>
      <c r="L18" s="256">
        <f>K18</f>
        <v>0</v>
      </c>
      <c r="M18" s="46"/>
      <c r="N18" s="47"/>
      <c r="P18" s="288" t="s">
        <v>22</v>
      </c>
      <c r="Q18" s="272">
        <f>COUNTIF('1. ALL DATA'!R5:R128,"deferred")</f>
        <v>0</v>
      </c>
      <c r="R18" s="256">
        <f>Q18/Q20</f>
        <v>0</v>
      </c>
      <c r="S18" s="256">
        <f>R18</f>
        <v>0</v>
      </c>
      <c r="T18" s="46"/>
      <c r="U18" s="93"/>
      <c r="W18" s="288" t="s">
        <v>22</v>
      </c>
      <c r="X18" s="267">
        <f>COUNTIF('1. ALL DATA'!V5:V128,"deferred")</f>
        <v>0</v>
      </c>
      <c r="Y18" s="256">
        <f>X18/$X$20</f>
        <v>0</v>
      </c>
      <c r="Z18" s="256">
        <f>Y18</f>
        <v>0</v>
      </c>
      <c r="AA18" s="285"/>
      <c r="AB18" s="238"/>
      <c r="AD18" s="242"/>
    </row>
    <row r="19" spans="2:30" ht="15.75" customHeight="1">
      <c r="B19" s="49" t="s">
        <v>28</v>
      </c>
      <c r="C19" s="272">
        <f>COUNTIF('1. ALL DATA'!H5:H128,"deleted")</f>
        <v>0</v>
      </c>
      <c r="D19" s="273">
        <f>C19/C20</f>
        <v>0</v>
      </c>
      <c r="E19" s="256">
        <f>D19</f>
        <v>0</v>
      </c>
      <c r="F19" s="46"/>
      <c r="G19" s="239" t="s">
        <v>62</v>
      </c>
      <c r="I19" s="288" t="s">
        <v>28</v>
      </c>
      <c r="J19" s="272">
        <f>COUNTIF('1. ALL DATA'!M5:M128,"deleted")</f>
        <v>0</v>
      </c>
      <c r="K19" s="256">
        <f>J19/J20</f>
        <v>0</v>
      </c>
      <c r="L19" s="256">
        <f>K19</f>
        <v>0</v>
      </c>
      <c r="M19" s="46"/>
      <c r="N19" s="239" t="s">
        <v>62</v>
      </c>
      <c r="P19" s="288" t="s">
        <v>28</v>
      </c>
      <c r="Q19" s="272">
        <f>COUNTIF('1. ALL DATA'!R5:R128,"deleted")</f>
        <v>0</v>
      </c>
      <c r="R19" s="256">
        <f>Q19/Q20</f>
        <v>0</v>
      </c>
      <c r="S19" s="256">
        <f>R19</f>
        <v>0</v>
      </c>
      <c r="T19" s="46"/>
      <c r="U19" s="239" t="s">
        <v>62</v>
      </c>
      <c r="W19" s="288" t="s">
        <v>28</v>
      </c>
      <c r="X19" s="267">
        <f>COUNTIF('1. ALL DATA'!V5:V128,"deleted")</f>
        <v>0</v>
      </c>
      <c r="Y19" s="256">
        <f>X19/$X$20</f>
        <v>0</v>
      </c>
      <c r="Z19" s="256">
        <f>Y19</f>
        <v>0</v>
      </c>
      <c r="AA19" s="285"/>
      <c r="AB19" s="239" t="s">
        <v>62</v>
      </c>
    </row>
    <row r="20" spans="2:30" ht="15.75" customHeight="1">
      <c r="B20" s="50" t="s">
        <v>30</v>
      </c>
      <c r="C20" s="274">
        <f>SUM(C6:C19)</f>
        <v>122</v>
      </c>
      <c r="D20" s="46"/>
      <c r="E20" s="46"/>
      <c r="F20" s="47"/>
      <c r="G20" s="47"/>
      <c r="I20" s="289" t="s">
        <v>30</v>
      </c>
      <c r="J20" s="274">
        <f>SUM(J6:J19)</f>
        <v>122</v>
      </c>
      <c r="K20" s="46"/>
      <c r="L20" s="46"/>
      <c r="M20" s="47"/>
      <c r="N20" s="47"/>
      <c r="P20" s="289" t="s">
        <v>30</v>
      </c>
      <c r="Q20" s="274">
        <f>SUM(Q6:Q19)</f>
        <v>122</v>
      </c>
      <c r="R20" s="46"/>
      <c r="S20" s="46"/>
      <c r="T20" s="47"/>
      <c r="U20" s="93"/>
      <c r="W20" s="289" t="s">
        <v>30</v>
      </c>
      <c r="X20" s="275">
        <f>SUM(X6:X19)</f>
        <v>122</v>
      </c>
      <c r="Y20" s="46"/>
      <c r="Z20" s="46"/>
      <c r="AA20" s="285"/>
      <c r="AB20" s="238"/>
    </row>
    <row r="21" spans="2:30" ht="15.75" customHeight="1">
      <c r="B21" s="50" t="s">
        <v>31</v>
      </c>
      <c r="C21" s="274">
        <f>C20-C19-C18-C17-C16</f>
        <v>78</v>
      </c>
      <c r="D21" s="47"/>
      <c r="E21" s="47"/>
      <c r="F21" s="47"/>
      <c r="G21" s="47"/>
      <c r="I21" s="289" t="s">
        <v>31</v>
      </c>
      <c r="J21" s="274">
        <f>J20-J19-J18-J17-J16</f>
        <v>0</v>
      </c>
      <c r="K21" s="47"/>
      <c r="L21" s="47"/>
      <c r="M21" s="47"/>
      <c r="N21" s="47"/>
      <c r="P21" s="289" t="s">
        <v>31</v>
      </c>
      <c r="Q21" s="274">
        <f>Q20-Q19-Q18-Q17-Q16</f>
        <v>0</v>
      </c>
      <c r="R21" s="47"/>
      <c r="S21" s="47"/>
      <c r="T21" s="47"/>
      <c r="U21" s="93"/>
      <c r="W21" s="289" t="s">
        <v>31</v>
      </c>
      <c r="X21" s="275">
        <f>X20-X19-X18-X17-X16</f>
        <v>0</v>
      </c>
      <c r="Y21" s="47"/>
      <c r="Z21" s="47"/>
      <c r="AA21" s="285"/>
      <c r="AB21" s="238"/>
      <c r="AD21" s="242"/>
    </row>
    <row r="22" spans="2:30" ht="15.75" customHeight="1">
      <c r="W22" s="290"/>
      <c r="AA22" s="285"/>
      <c r="AD22" s="242"/>
    </row>
    <row r="23" spans="2:30" ht="15.75" hidden="1" customHeight="1">
      <c r="AA23" s="285"/>
    </row>
    <row r="24" spans="2:30" ht="15" hidden="1" customHeight="1">
      <c r="AA24" s="285"/>
    </row>
    <row r="25" spans="2:30" ht="19.5" hidden="1" customHeight="1">
      <c r="B25" s="183" t="s">
        <v>216</v>
      </c>
      <c r="C25" s="184"/>
      <c r="D25" s="184"/>
      <c r="E25" s="184"/>
      <c r="F25" s="178"/>
      <c r="G25" s="185"/>
      <c r="I25" s="298" t="s">
        <v>216</v>
      </c>
      <c r="J25" s="305"/>
      <c r="K25" s="305"/>
      <c r="L25" s="305"/>
      <c r="M25" s="178"/>
      <c r="N25" s="179"/>
      <c r="P25" s="303" t="s">
        <v>216</v>
      </c>
      <c r="Q25" s="304"/>
      <c r="R25" s="304"/>
      <c r="S25" s="304"/>
      <c r="T25" s="79"/>
      <c r="U25" s="86"/>
      <c r="W25" s="303" t="s">
        <v>216</v>
      </c>
      <c r="X25" s="79"/>
      <c r="Y25" s="79"/>
      <c r="Z25" s="79"/>
      <c r="AA25" s="79"/>
      <c r="AB25" s="233"/>
    </row>
    <row r="26" spans="2:30" ht="42" hidden="1" customHeight="1">
      <c r="B26" s="70" t="s">
        <v>23</v>
      </c>
      <c r="C26" s="80" t="s">
        <v>24</v>
      </c>
      <c r="D26" s="80" t="s">
        <v>18</v>
      </c>
      <c r="E26" s="80" t="s">
        <v>48</v>
      </c>
      <c r="F26" s="80" t="s">
        <v>29</v>
      </c>
      <c r="G26" s="80" t="s">
        <v>49</v>
      </c>
      <c r="I26" s="80" t="s">
        <v>23</v>
      </c>
      <c r="J26" s="80" t="s">
        <v>24</v>
      </c>
      <c r="K26" s="80" t="s">
        <v>18</v>
      </c>
      <c r="L26" s="80" t="s">
        <v>48</v>
      </c>
      <c r="M26" s="80" t="s">
        <v>29</v>
      </c>
      <c r="N26" s="80" t="s">
        <v>49</v>
      </c>
      <c r="P26" s="80" t="s">
        <v>23</v>
      </c>
      <c r="Q26" s="80" t="s">
        <v>24</v>
      </c>
      <c r="R26" s="80" t="s">
        <v>18</v>
      </c>
      <c r="S26" s="80" t="s">
        <v>48</v>
      </c>
      <c r="T26" s="80" t="s">
        <v>29</v>
      </c>
      <c r="U26" s="87" t="s">
        <v>49</v>
      </c>
      <c r="W26" s="80" t="s">
        <v>23</v>
      </c>
      <c r="X26" s="80" t="s">
        <v>24</v>
      </c>
      <c r="Y26" s="80" t="s">
        <v>18</v>
      </c>
      <c r="Z26" s="80" t="s">
        <v>48</v>
      </c>
      <c r="AA26" s="80" t="s">
        <v>29</v>
      </c>
      <c r="AB26" s="234" t="s">
        <v>49</v>
      </c>
    </row>
    <row r="27" spans="2:30" s="63" customFormat="1" ht="6" hidden="1" customHeight="1">
      <c r="B27" s="170"/>
      <c r="C27" s="180"/>
      <c r="D27" s="180"/>
      <c r="E27" s="180"/>
      <c r="F27" s="180"/>
      <c r="G27" s="180"/>
      <c r="H27" s="1"/>
      <c r="I27" s="180"/>
      <c r="J27" s="180"/>
      <c r="K27" s="180"/>
      <c r="L27" s="180"/>
      <c r="M27" s="180"/>
      <c r="N27" s="180"/>
      <c r="O27" s="1"/>
      <c r="P27" s="180"/>
      <c r="Q27" s="180"/>
      <c r="R27" s="180"/>
      <c r="S27" s="180"/>
      <c r="T27" s="180"/>
      <c r="U27" s="181"/>
      <c r="V27" s="1"/>
      <c r="W27" s="180"/>
      <c r="X27" s="180"/>
      <c r="Y27" s="265"/>
      <c r="Z27" s="180"/>
      <c r="AA27" s="180"/>
      <c r="AB27" s="235"/>
    </row>
    <row r="28" spans="2:30" ht="21.75" hidden="1" customHeight="1">
      <c r="B28" s="250" t="s">
        <v>45</v>
      </c>
      <c r="C28" s="260">
        <f>COUNTIFS('1. ALL DATA'!$X$5:$X$128,"Value For Money Council Services",'1. ALL DATA'!$H$5:$H$128,"Fully Achieved")</f>
        <v>7</v>
      </c>
      <c r="D28" s="261">
        <f>C28/C42</f>
        <v>0.1206896551724138</v>
      </c>
      <c r="E28" s="457">
        <f>D28+D29</f>
        <v>0.63793103448275867</v>
      </c>
      <c r="F28" s="261">
        <f>C28/C43</f>
        <v>0.17948717948717949</v>
      </c>
      <c r="G28" s="454">
        <f>F28+F29</f>
        <v>0.94871794871794879</v>
      </c>
      <c r="I28" s="294" t="s">
        <v>45</v>
      </c>
      <c r="J28" s="260">
        <f>COUNTIFS('1. ALL DATA'!$X$5:$X$128,"Value For Money Council Services",'1. ALL DATA'!$M$5:$M$128,"Fully Achieved")</f>
        <v>0</v>
      </c>
      <c r="K28" s="261">
        <f>J28/J42</f>
        <v>0</v>
      </c>
      <c r="L28" s="457">
        <f>K28+K29</f>
        <v>0</v>
      </c>
      <c r="M28" s="261" t="e">
        <f>J28/J43</f>
        <v>#DIV/0!</v>
      </c>
      <c r="N28" s="454" t="e">
        <f>M28+M29</f>
        <v>#DIV/0!</v>
      </c>
      <c r="P28" s="299" t="s">
        <v>45</v>
      </c>
      <c r="Q28" s="260">
        <f>COUNTIFS('1. ALL DATA'!$X$5:$X$128,"Value For Money Council Services",'1. ALL DATA'!$R$5:$R$128,"Fully Achieved")</f>
        <v>0</v>
      </c>
      <c r="R28" s="261">
        <f>Q28/Q42</f>
        <v>0</v>
      </c>
      <c r="S28" s="457">
        <f>R28+R29</f>
        <v>0</v>
      </c>
      <c r="T28" s="261" t="e">
        <f>Q28/Q43</f>
        <v>#DIV/0!</v>
      </c>
      <c r="U28" s="454" t="e">
        <f>T28+T29</f>
        <v>#DIV/0!</v>
      </c>
      <c r="W28" s="299" t="s">
        <v>40</v>
      </c>
      <c r="X28" s="262">
        <f>COUNTIFS('1. ALL DATA'!$X$5:$X$128,"Value For Money Council Services",'1. ALL DATA'!$V$5:$V$128,"Fully Achieved")</f>
        <v>0</v>
      </c>
      <c r="Y28" s="345">
        <f>X28/$X$42</f>
        <v>0</v>
      </c>
      <c r="Z28" s="457">
        <f>Y28+Y29</f>
        <v>0</v>
      </c>
      <c r="AA28" s="261" t="e">
        <f>X28/$X$43</f>
        <v>#DIV/0!</v>
      </c>
      <c r="AB28" s="454" t="e">
        <f>AA28+AA29</f>
        <v>#DIV/0!</v>
      </c>
    </row>
    <row r="29" spans="2:30" ht="18.75" hidden="1" customHeight="1">
      <c r="B29" s="250" t="s">
        <v>41</v>
      </c>
      <c r="C29" s="260">
        <f>COUNTIFS('1. ALL DATA'!$X$5:$X$128,"Value For Money Council Services",'1. ALL DATA'!$H$5:$H$128,"On track to be achieved")</f>
        <v>30</v>
      </c>
      <c r="D29" s="261">
        <f>C29/C42</f>
        <v>0.51724137931034486</v>
      </c>
      <c r="E29" s="457"/>
      <c r="F29" s="261">
        <f>C29/C43</f>
        <v>0.76923076923076927</v>
      </c>
      <c r="G29" s="454"/>
      <c r="I29" s="294" t="s">
        <v>41</v>
      </c>
      <c r="J29" s="260">
        <f>COUNTIFS('1. ALL DATA'!$X$5:$X$128,"Value For Money Council Services",'1. ALL DATA'!$M$5:$M$128,"On track to be achieved")</f>
        <v>0</v>
      </c>
      <c r="K29" s="261">
        <f>J29/J42</f>
        <v>0</v>
      </c>
      <c r="L29" s="457"/>
      <c r="M29" s="261" t="e">
        <f>J29/J43</f>
        <v>#DIV/0!</v>
      </c>
      <c r="N29" s="454"/>
      <c r="P29" s="299" t="s">
        <v>41</v>
      </c>
      <c r="Q29" s="260">
        <f>COUNTIFS('1. ALL DATA'!$X$5:$X$128,"Value For Money Council Services",'1. ALL DATA'!$R$5:$R$128,"On track to be achieved")</f>
        <v>0</v>
      </c>
      <c r="R29" s="261">
        <f>Q29/Q42</f>
        <v>0</v>
      </c>
      <c r="S29" s="457"/>
      <c r="T29" s="261" t="e">
        <f>Q29/Q43</f>
        <v>#DIV/0!</v>
      </c>
      <c r="U29" s="454"/>
      <c r="W29" s="299" t="s">
        <v>82</v>
      </c>
      <c r="X29" s="267">
        <f>COUNTIFS('1. ALL DATA'!$X$5:$X$128,"Value For Money Council Services",'1. ALL DATA'!$V$5:$V$128,"Numerical Outturn Within 5% Tolerance")</f>
        <v>0</v>
      </c>
      <c r="Y29" s="345">
        <f>X29/$X$42</f>
        <v>0</v>
      </c>
      <c r="Z29" s="457"/>
      <c r="AA29" s="261" t="e">
        <f>X29/$X$43</f>
        <v>#DIV/0!</v>
      </c>
      <c r="AB29" s="454"/>
    </row>
    <row r="30" spans="2:30" s="63" customFormat="1" ht="6" hidden="1" customHeight="1">
      <c r="B30" s="53"/>
      <c r="C30" s="268"/>
      <c r="D30" s="254"/>
      <c r="E30" s="254"/>
      <c r="F30" s="254"/>
      <c r="G30" s="54"/>
      <c r="H30" s="1"/>
      <c r="I30" s="295"/>
      <c r="J30" s="268"/>
      <c r="K30" s="254"/>
      <c r="L30" s="254"/>
      <c r="M30" s="254"/>
      <c r="N30" s="54"/>
      <c r="O30" s="1"/>
      <c r="P30" s="300"/>
      <c r="Q30" s="268"/>
      <c r="R30" s="254"/>
      <c r="S30" s="254"/>
      <c r="T30" s="254"/>
      <c r="U30" s="54"/>
      <c r="V30" s="1"/>
      <c r="W30" s="307"/>
      <c r="X30" s="180"/>
      <c r="Y30" s="56"/>
      <c r="Z30" s="254"/>
      <c r="AA30" s="254"/>
      <c r="AB30" s="54"/>
    </row>
    <row r="31" spans="2:30" ht="21" hidden="1" customHeight="1">
      <c r="B31" s="455" t="s">
        <v>26</v>
      </c>
      <c r="C31" s="456">
        <f>COUNTIFS('1. ALL DATA'!$X$5:$X$128,"Value For Money Council Services",'1. ALL DATA'!$H$5:$H$128,"In danger of falling behind target")</f>
        <v>0</v>
      </c>
      <c r="D31" s="457">
        <f>C31/C42</f>
        <v>0</v>
      </c>
      <c r="E31" s="457">
        <f>D31</f>
        <v>0</v>
      </c>
      <c r="F31" s="457">
        <f>C31/C43</f>
        <v>0</v>
      </c>
      <c r="G31" s="459">
        <f>F31</f>
        <v>0</v>
      </c>
      <c r="I31" s="455" t="s">
        <v>26</v>
      </c>
      <c r="J31" s="456">
        <f>COUNTIFS('1. ALL DATA'!$X$5:$X$128,"Value For Money Council Services",'1. ALL DATA'!$M$5:$M$128,"In danger of falling behind target")</f>
        <v>0</v>
      </c>
      <c r="K31" s="457">
        <f>J31/J42</f>
        <v>0</v>
      </c>
      <c r="L31" s="457">
        <f>K31</f>
        <v>0</v>
      </c>
      <c r="M31" s="457" t="e">
        <f>J31/J43</f>
        <v>#DIV/0!</v>
      </c>
      <c r="N31" s="459" t="e">
        <f>M31</f>
        <v>#DIV/0!</v>
      </c>
      <c r="P31" s="455" t="s">
        <v>26</v>
      </c>
      <c r="Q31" s="456">
        <f>COUNTIFS('1. ALL DATA'!$X$5:$X$128,"Value For Money Council Services",'1. ALL DATA'!$R$5:$R$128,"In danger of falling behind target")</f>
        <v>0</v>
      </c>
      <c r="R31" s="457">
        <f>Q31/Q42</f>
        <v>0</v>
      </c>
      <c r="S31" s="457">
        <f>R31</f>
        <v>0</v>
      </c>
      <c r="T31" s="457" t="e">
        <f>Q31/Q43</f>
        <v>#DIV/0!</v>
      </c>
      <c r="U31" s="459" t="e">
        <f>T31</f>
        <v>#DIV/0!</v>
      </c>
      <c r="W31" s="301" t="s">
        <v>83</v>
      </c>
      <c r="X31" s="267">
        <f>COUNTIFS('1. ALL DATA'!$X$5:$X$128,"Value For Money Council Services",'1. ALL DATA'!$V$5:$V$128,"Numerical Outturn within 10% Tolerance")</f>
        <v>0</v>
      </c>
      <c r="Y31" s="345">
        <f>X31/$X$42</f>
        <v>0</v>
      </c>
      <c r="Z31" s="457">
        <f>SUM(Y31:Y33)</f>
        <v>0</v>
      </c>
      <c r="AA31" s="266" t="e">
        <f>X31/$X$43</f>
        <v>#DIV/0!</v>
      </c>
      <c r="AB31" s="459" t="e">
        <f>SUM(AA31:AA33)</f>
        <v>#DIV/0!</v>
      </c>
    </row>
    <row r="32" spans="2:30" ht="20.25" hidden="1" customHeight="1">
      <c r="B32" s="455"/>
      <c r="C32" s="456"/>
      <c r="D32" s="457"/>
      <c r="E32" s="457"/>
      <c r="F32" s="457"/>
      <c r="G32" s="459"/>
      <c r="I32" s="455"/>
      <c r="J32" s="456"/>
      <c r="K32" s="457"/>
      <c r="L32" s="457"/>
      <c r="M32" s="457"/>
      <c r="N32" s="459"/>
      <c r="P32" s="455"/>
      <c r="Q32" s="456"/>
      <c r="R32" s="457"/>
      <c r="S32" s="457"/>
      <c r="T32" s="457"/>
      <c r="U32" s="459"/>
      <c r="W32" s="301" t="s">
        <v>84</v>
      </c>
      <c r="X32" s="267">
        <f>COUNTIFS('1. ALL DATA'!$X$5:$X$128,"Value For Money Council Services",'1. ALL DATA'!$V$5:$V$128,"Target Partially Met")</f>
        <v>0</v>
      </c>
      <c r="Y32" s="345">
        <f>X32/$X$42</f>
        <v>0</v>
      </c>
      <c r="Z32" s="457"/>
      <c r="AA32" s="266" t="e">
        <f>X32/$X$43</f>
        <v>#DIV/0!</v>
      </c>
      <c r="AB32" s="459"/>
    </row>
    <row r="33" spans="2:28" ht="18.75" hidden="1" customHeight="1">
      <c r="B33" s="455"/>
      <c r="C33" s="456"/>
      <c r="D33" s="457"/>
      <c r="E33" s="457"/>
      <c r="F33" s="457"/>
      <c r="G33" s="459"/>
      <c r="I33" s="455"/>
      <c r="J33" s="456"/>
      <c r="K33" s="457"/>
      <c r="L33" s="457"/>
      <c r="M33" s="457"/>
      <c r="N33" s="459"/>
      <c r="P33" s="455"/>
      <c r="Q33" s="456"/>
      <c r="R33" s="457"/>
      <c r="S33" s="457"/>
      <c r="T33" s="457"/>
      <c r="U33" s="459"/>
      <c r="W33" s="301" t="s">
        <v>86</v>
      </c>
      <c r="X33" s="267">
        <f>COUNTIFS('1. ALL DATA'!$X$5:$X$128,"Value For Money Council Services",'1. ALL DATA'!$V$5:$V$128,"Completion Date Within Reasonable Tolerance")</f>
        <v>0</v>
      </c>
      <c r="Y33" s="345">
        <f>X33/$X$42</f>
        <v>0</v>
      </c>
      <c r="Z33" s="457"/>
      <c r="AA33" s="266" t="e">
        <f>X33/$X$43</f>
        <v>#DIV/0!</v>
      </c>
      <c r="AB33" s="459"/>
    </row>
    <row r="34" spans="2:28" s="63" customFormat="1" ht="6" hidden="1" customHeight="1">
      <c r="B34" s="170"/>
      <c r="C34" s="180"/>
      <c r="D34" s="254"/>
      <c r="E34" s="254"/>
      <c r="F34" s="254"/>
      <c r="G34" s="172"/>
      <c r="H34" s="1"/>
      <c r="I34" s="297"/>
      <c r="J34" s="180"/>
      <c r="K34" s="254"/>
      <c r="L34" s="254"/>
      <c r="M34" s="254"/>
      <c r="N34" s="172"/>
      <c r="O34" s="1"/>
      <c r="P34" s="302"/>
      <c r="Q34" s="180"/>
      <c r="R34" s="254"/>
      <c r="S34" s="254"/>
      <c r="T34" s="254"/>
      <c r="U34" s="172"/>
      <c r="V34" s="1"/>
      <c r="W34" s="307"/>
      <c r="X34" s="180"/>
      <c r="Y34" s="195"/>
      <c r="Z34" s="254"/>
      <c r="AA34" s="254"/>
      <c r="AB34" s="172"/>
    </row>
    <row r="35" spans="2:28" ht="20.25" hidden="1" customHeight="1">
      <c r="B35" s="338" t="s">
        <v>42</v>
      </c>
      <c r="C35" s="260">
        <f>COUNTIFS('1. ALL DATA'!$X$5:$X$128,"Value For Money Council Services",'1. ALL DATA'!$H$5:$H$128,"Completed behind schedule")</f>
        <v>0</v>
      </c>
      <c r="D35" s="261">
        <f>C35/C42</f>
        <v>0</v>
      </c>
      <c r="E35" s="457">
        <f>D35+D36</f>
        <v>3.4482758620689655E-2</v>
      </c>
      <c r="F35" s="261">
        <f>C35/C43</f>
        <v>0</v>
      </c>
      <c r="G35" s="458">
        <f>F35+F36</f>
        <v>5.128205128205128E-2</v>
      </c>
      <c r="I35" s="339" t="s">
        <v>42</v>
      </c>
      <c r="J35" s="260">
        <f>COUNTIFS('1. ALL DATA'!$X$5:$X$128,"Value For Money Council Services",'1. ALL DATA'!$M$5:$M$128,"Completed behind schedule")</f>
        <v>0</v>
      </c>
      <c r="K35" s="261">
        <f>J35/J42</f>
        <v>0</v>
      </c>
      <c r="L35" s="457">
        <f>K35+K36</f>
        <v>0</v>
      </c>
      <c r="M35" s="261" t="e">
        <f>J35/J43</f>
        <v>#DIV/0!</v>
      </c>
      <c r="N35" s="458" t="e">
        <f>M35+M36</f>
        <v>#DIV/0!</v>
      </c>
      <c r="P35" s="340" t="s">
        <v>42</v>
      </c>
      <c r="Q35" s="260">
        <f>COUNTIFS('1. ALL DATA'!$X$5:$X$128,"Value For Money Council Services",'1. ALL DATA'!$R$5:$R$128,"Completed behind schedule")</f>
        <v>0</v>
      </c>
      <c r="R35" s="261">
        <f>Q35/Q42</f>
        <v>0</v>
      </c>
      <c r="S35" s="457">
        <f>R35+R36</f>
        <v>0</v>
      </c>
      <c r="T35" s="261" t="e">
        <f>Q35/Q43</f>
        <v>#DIV/0!</v>
      </c>
      <c r="U35" s="458" t="e">
        <f>T35+T36</f>
        <v>#DIV/0!</v>
      </c>
      <c r="W35" s="340" t="s">
        <v>85</v>
      </c>
      <c r="X35" s="267">
        <f>COUNTIFS('1. ALL DATA'!$X$5:$X$128,"Value For Money Council Services",'1. ALL DATA'!$V$5:$V$128,"Completed Significantly After Target Deadline")</f>
        <v>0</v>
      </c>
      <c r="Y35" s="261">
        <f>X35/$X$42</f>
        <v>0</v>
      </c>
      <c r="Z35" s="457">
        <f>Y35+Y36</f>
        <v>0</v>
      </c>
      <c r="AA35" s="261" t="e">
        <f>X35/X43</f>
        <v>#DIV/0!</v>
      </c>
      <c r="AB35" s="458" t="e">
        <f>AA35+AA36</f>
        <v>#DIV/0!</v>
      </c>
    </row>
    <row r="36" spans="2:28" ht="20.25" hidden="1" customHeight="1">
      <c r="B36" s="338" t="s">
        <v>27</v>
      </c>
      <c r="C36" s="260">
        <f>COUNTIFS('1. ALL DATA'!$X$5:$X$128,"Value For Money Council Services",'1. ALL DATA'!$H$5:$H$128,"Off target")</f>
        <v>2</v>
      </c>
      <c r="D36" s="261">
        <f>C36/C42</f>
        <v>3.4482758620689655E-2</v>
      </c>
      <c r="E36" s="457"/>
      <c r="F36" s="261">
        <f>C36/C43</f>
        <v>5.128205128205128E-2</v>
      </c>
      <c r="G36" s="458"/>
      <c r="I36" s="339" t="s">
        <v>27</v>
      </c>
      <c r="J36" s="260">
        <f>COUNTIFS('1. ALL DATA'!$X$5:$X$128,"Value For Money Council Services",'1. ALL DATA'!$M$5:$M$128,"Off target")</f>
        <v>0</v>
      </c>
      <c r="K36" s="261">
        <f>J36/J42</f>
        <v>0</v>
      </c>
      <c r="L36" s="457"/>
      <c r="M36" s="261" t="e">
        <f>J36/J43</f>
        <v>#DIV/0!</v>
      </c>
      <c r="N36" s="458"/>
      <c r="P36" s="340" t="s">
        <v>27</v>
      </c>
      <c r="Q36" s="260">
        <f>COUNTIFS('1. ALL DATA'!$X$5:$X$128,"Value For Money Council Services",'1. ALL DATA'!$R$5:$R$128,"Off target")</f>
        <v>0</v>
      </c>
      <c r="R36" s="261">
        <f>Q36/Q42</f>
        <v>0</v>
      </c>
      <c r="S36" s="457"/>
      <c r="T36" s="261" t="e">
        <f>Q36/Q43</f>
        <v>#DIV/0!</v>
      </c>
      <c r="U36" s="458"/>
      <c r="W36" s="340" t="s">
        <v>27</v>
      </c>
      <c r="X36" s="267">
        <f>COUNTIFS('1. ALL DATA'!$X$5:$X$128,"Value For Money Council Services",'1. ALL DATA'!$V$5:$V$128,"Off Target")</f>
        <v>0</v>
      </c>
      <c r="Y36" s="261">
        <f>X36/$X$42</f>
        <v>0</v>
      </c>
      <c r="Z36" s="457"/>
      <c r="AA36" s="261" t="e">
        <f>X36/X43</f>
        <v>#DIV/0!</v>
      </c>
      <c r="AB36" s="458"/>
    </row>
    <row r="37" spans="2:28" s="63" customFormat="1" ht="6.75" hidden="1" customHeight="1">
      <c r="B37" s="170"/>
      <c r="C37" s="268"/>
      <c r="D37" s="254"/>
      <c r="E37" s="254"/>
      <c r="F37" s="254"/>
      <c r="G37" s="175"/>
      <c r="H37" s="1"/>
      <c r="I37" s="297"/>
      <c r="J37" s="268"/>
      <c r="K37" s="254"/>
      <c r="L37" s="254"/>
      <c r="M37" s="254"/>
      <c r="N37" s="175"/>
      <c r="O37" s="1"/>
      <c r="P37" s="180"/>
      <c r="Q37" s="268"/>
      <c r="R37" s="254"/>
      <c r="S37" s="254"/>
      <c r="T37" s="254"/>
      <c r="U37" s="175"/>
      <c r="V37" s="1"/>
      <c r="W37" s="269"/>
      <c r="X37" s="269"/>
      <c r="Y37" s="270"/>
      <c r="Z37" s="270"/>
      <c r="AA37" s="271"/>
      <c r="AB37" s="236"/>
    </row>
    <row r="38" spans="2:28" ht="15" hidden="1" customHeight="1">
      <c r="B38" s="48" t="s">
        <v>1</v>
      </c>
      <c r="C38" s="272">
        <f>COUNTIFS('1. ALL DATA'!$X$5:$X$128,"Value For Money Council Services",'1. ALL DATA'!$H$5:$H$128,"Not yet due")</f>
        <v>19</v>
      </c>
      <c r="D38" s="255">
        <f>C38/C42</f>
        <v>0.32758620689655171</v>
      </c>
      <c r="E38" s="255">
        <f>D38</f>
        <v>0.32758620689655171</v>
      </c>
      <c r="F38" s="51"/>
      <c r="G38" s="47"/>
      <c r="I38" s="287" t="s">
        <v>1</v>
      </c>
      <c r="J38" s="272">
        <f>COUNTIFS('1. ALL DATA'!$X$5:$X$128,"Value For Money Council Services",'1. ALL DATA'!$M$5:$M$128,"Not yet due")</f>
        <v>0</v>
      </c>
      <c r="K38" s="255">
        <f>J38/J42</f>
        <v>0</v>
      </c>
      <c r="L38" s="255">
        <f>K38</f>
        <v>0</v>
      </c>
      <c r="M38" s="51"/>
      <c r="N38" s="47"/>
      <c r="P38" s="287" t="s">
        <v>1</v>
      </c>
      <c r="Q38" s="272">
        <f>COUNTIFS('1. ALL DATA'!$X$5:$X$128,"Value For Money Council Services",'1. ALL DATA'!$R$5:$R$128,"Not yet due")</f>
        <v>0</v>
      </c>
      <c r="R38" s="255">
        <f>Q38/Q42</f>
        <v>0</v>
      </c>
      <c r="S38" s="255">
        <f>R38</f>
        <v>0</v>
      </c>
      <c r="T38" s="51"/>
      <c r="U38" s="93"/>
      <c r="W38" s="291" t="s">
        <v>1</v>
      </c>
      <c r="X38" s="267">
        <f>COUNTIFS('1. ALL DATA'!$X$5:$X$128,"Value For Money Council Services",'1. ALL DATA'!$V$5:$V$128,"not yet due")</f>
        <v>0</v>
      </c>
      <c r="Y38" s="255">
        <f>X38/$X$42</f>
        <v>0</v>
      </c>
      <c r="Z38" s="255">
        <f>Y38</f>
        <v>0</v>
      </c>
      <c r="AA38" s="51"/>
      <c r="AB38" s="238"/>
    </row>
    <row r="39" spans="2:28" ht="15" hidden="1" customHeight="1">
      <c r="B39" s="48" t="s">
        <v>46</v>
      </c>
      <c r="C39" s="272">
        <f>COUNTIFS('1. ALL DATA'!$X$5:$X$128,"Value For Money Council Services",'1. ALL DATA'!$H$5:$H$128,"Update not provided")</f>
        <v>0</v>
      </c>
      <c r="D39" s="255">
        <f>C39/C42</f>
        <v>0</v>
      </c>
      <c r="E39" s="255">
        <f>D39</f>
        <v>0</v>
      </c>
      <c r="F39" s="51"/>
      <c r="G39" s="98"/>
      <c r="I39" s="287" t="s">
        <v>46</v>
      </c>
      <c r="J39" s="272">
        <f>COUNTIFS('1. ALL DATA'!$X$5:$X$128,"Value For Money Council Services",'1. ALL DATA'!$M$5:$M$128,"Update not provided")</f>
        <v>58</v>
      </c>
      <c r="K39" s="255">
        <f>J39/J42</f>
        <v>1</v>
      </c>
      <c r="L39" s="255">
        <f>K39</f>
        <v>1</v>
      </c>
      <c r="M39" s="51"/>
      <c r="N39" s="98"/>
      <c r="P39" s="287" t="s">
        <v>46</v>
      </c>
      <c r="Q39" s="272">
        <f>COUNTIFS('1. ALL DATA'!$X$5:$X$128,"Value For Money Council Services",'1. ALL DATA'!$R$5:$R$128,"Update not provided")</f>
        <v>58</v>
      </c>
      <c r="R39" s="255">
        <f>Q39/Q42</f>
        <v>1</v>
      </c>
      <c r="S39" s="255">
        <f>R39</f>
        <v>1</v>
      </c>
      <c r="T39" s="51"/>
      <c r="U39" s="94"/>
      <c r="W39" s="292" t="s">
        <v>46</v>
      </c>
      <c r="X39" s="267">
        <f>COUNTIFS('1. ALL DATA'!$X$5:$X$128,"Value For Money Council Services",'1. ALL DATA'!$V$5:$V$128,"update not provided")</f>
        <v>58</v>
      </c>
      <c r="Y39" s="255">
        <f>X39/$X$42</f>
        <v>1</v>
      </c>
      <c r="Z39" s="255">
        <f>Y39</f>
        <v>1</v>
      </c>
      <c r="AA39" s="51"/>
    </row>
    <row r="40" spans="2:28" ht="15.75" hidden="1" customHeight="1">
      <c r="B40" s="49" t="s">
        <v>22</v>
      </c>
      <c r="C40" s="272">
        <f>COUNTIFS('1. ALL DATA'!$X$5:$X$128,"Value For Money Council Services",'1. ALL DATA'!$H$5:$H$128,"Deferred")</f>
        <v>0</v>
      </c>
      <c r="D40" s="256">
        <f>C40/C42</f>
        <v>0</v>
      </c>
      <c r="E40" s="256">
        <f>D40</f>
        <v>0</v>
      </c>
      <c r="F40" s="46"/>
      <c r="G40" s="47"/>
      <c r="I40" s="288" t="s">
        <v>22</v>
      </c>
      <c r="J40" s="272">
        <f>COUNTIFS('1. ALL DATA'!$X$5:$X$128,"Value For Money Council Services",'1. ALL DATA'!$M$5:$M$128,"Deferred")</f>
        <v>0</v>
      </c>
      <c r="K40" s="256">
        <f>J40/J42</f>
        <v>0</v>
      </c>
      <c r="L40" s="256">
        <f>K40</f>
        <v>0</v>
      </c>
      <c r="M40" s="46"/>
      <c r="N40" s="47"/>
      <c r="P40" s="288" t="s">
        <v>22</v>
      </c>
      <c r="Q40" s="272">
        <f>COUNTIFS('1. ALL DATA'!$X$5:$X$128,"Value For Money Council Services",'1. ALL DATA'!$R$5:$R$128,"Deferred")</f>
        <v>0</v>
      </c>
      <c r="R40" s="256">
        <f>Q40/Q42</f>
        <v>0</v>
      </c>
      <c r="S40" s="256">
        <f>R40</f>
        <v>0</v>
      </c>
      <c r="T40" s="46"/>
      <c r="U40" s="93"/>
      <c r="W40" s="288" t="s">
        <v>22</v>
      </c>
      <c r="X40" s="267">
        <f>COUNTIFS('1. ALL DATA'!$X$5:$X$128,"Value For Money Council Services",'1. ALL DATA'!$V$5:$V$128,"Deferred")</f>
        <v>0</v>
      </c>
      <c r="Y40" s="256">
        <f>X40/$X$42</f>
        <v>0</v>
      </c>
      <c r="Z40" s="256">
        <f>Y40</f>
        <v>0</v>
      </c>
      <c r="AA40" s="46"/>
      <c r="AB40" s="238"/>
    </row>
    <row r="41" spans="2:28" ht="15.75" hidden="1" customHeight="1">
      <c r="B41" s="49" t="s">
        <v>28</v>
      </c>
      <c r="C41" s="272">
        <f>COUNTIFS('1. ALL DATA'!$X$5:$X$128,"Value For Money Council Services",'1. ALL DATA'!$H$5:$H$128,"Deleted")</f>
        <v>0</v>
      </c>
      <c r="D41" s="256">
        <f>C41/C42</f>
        <v>0</v>
      </c>
      <c r="E41" s="256">
        <f>D41</f>
        <v>0</v>
      </c>
      <c r="F41" s="46"/>
      <c r="G41" s="239" t="s">
        <v>62</v>
      </c>
      <c r="I41" s="288" t="s">
        <v>28</v>
      </c>
      <c r="J41" s="272">
        <f>COUNTIFS('1. ALL DATA'!$X$5:$X$128,"Value For Money Council Services",'1. ALL DATA'!$M$5:$M$128,"Deleted")</f>
        <v>0</v>
      </c>
      <c r="K41" s="256">
        <f>J41/J42</f>
        <v>0</v>
      </c>
      <c r="L41" s="256">
        <f>K41</f>
        <v>0</v>
      </c>
      <c r="M41" s="46"/>
      <c r="N41" s="239" t="s">
        <v>62</v>
      </c>
      <c r="P41" s="288" t="s">
        <v>28</v>
      </c>
      <c r="Q41" s="272">
        <f>COUNTIFS('1. ALL DATA'!$X$5:$X$128,"Value For Money Council Services",'1. ALL DATA'!$R$5:$R$128,"Deleted")</f>
        <v>0</v>
      </c>
      <c r="R41" s="256">
        <f>Q41/Q42</f>
        <v>0</v>
      </c>
      <c r="S41" s="256">
        <f>R41</f>
        <v>0</v>
      </c>
      <c r="T41" s="46"/>
      <c r="U41" s="239" t="s">
        <v>62</v>
      </c>
      <c r="W41" s="288" t="s">
        <v>28</v>
      </c>
      <c r="X41" s="267">
        <f>COUNTIFS('1. ALL DATA'!$X$5:$X$128,"Value For Money Council Services",'1. ALL DATA'!$V$5:$V$128,"Deleted")</f>
        <v>0</v>
      </c>
      <c r="Y41" s="256">
        <f>X41/$X$42</f>
        <v>0</v>
      </c>
      <c r="Z41" s="256">
        <f>Y41</f>
        <v>0</v>
      </c>
      <c r="AA41" s="46"/>
      <c r="AB41" s="239" t="s">
        <v>62</v>
      </c>
    </row>
    <row r="42" spans="2:28" ht="15.75" hidden="1" customHeight="1">
      <c r="B42" s="50" t="s">
        <v>30</v>
      </c>
      <c r="C42" s="274">
        <f>SUM(C28:C41)</f>
        <v>58</v>
      </c>
      <c r="D42" s="46"/>
      <c r="E42" s="46"/>
      <c r="F42" s="47"/>
      <c r="G42" s="47"/>
      <c r="I42" s="289" t="s">
        <v>30</v>
      </c>
      <c r="J42" s="274">
        <f>SUM(J28:J41)</f>
        <v>58</v>
      </c>
      <c r="K42" s="46"/>
      <c r="L42" s="46"/>
      <c r="M42" s="47"/>
      <c r="N42" s="47"/>
      <c r="P42" s="289" t="s">
        <v>30</v>
      </c>
      <c r="Q42" s="274">
        <f>SUM(Q28:Q41)</f>
        <v>58</v>
      </c>
      <c r="R42" s="46"/>
      <c r="S42" s="46"/>
      <c r="T42" s="47"/>
      <c r="U42" s="93"/>
      <c r="W42" s="289" t="s">
        <v>30</v>
      </c>
      <c r="X42" s="275">
        <f>SUM(X28:X41)</f>
        <v>58</v>
      </c>
      <c r="Y42" s="46"/>
      <c r="Z42" s="46"/>
      <c r="AA42" s="47"/>
      <c r="AB42" s="238"/>
    </row>
    <row r="43" spans="2:28" ht="15.75" hidden="1" customHeight="1">
      <c r="B43" s="50" t="s">
        <v>31</v>
      </c>
      <c r="C43" s="274">
        <f>C42-C41-C40-C39-C38</f>
        <v>39</v>
      </c>
      <c r="D43" s="47"/>
      <c r="E43" s="47"/>
      <c r="F43" s="47"/>
      <c r="G43" s="47"/>
      <c r="I43" s="289" t="s">
        <v>31</v>
      </c>
      <c r="J43" s="274">
        <f>J42-J41-J40-J39-J38</f>
        <v>0</v>
      </c>
      <c r="K43" s="47"/>
      <c r="L43" s="47"/>
      <c r="M43" s="47"/>
      <c r="N43" s="47"/>
      <c r="P43" s="289" t="s">
        <v>31</v>
      </c>
      <c r="Q43" s="274">
        <f>Q42-Q41-Q40-Q39-Q38</f>
        <v>0</v>
      </c>
      <c r="R43" s="47"/>
      <c r="S43" s="47"/>
      <c r="T43" s="47"/>
      <c r="U43" s="93"/>
      <c r="W43" s="289" t="s">
        <v>31</v>
      </c>
      <c r="X43" s="275">
        <f>X42-X41-X40-X39-X38</f>
        <v>0</v>
      </c>
      <c r="Y43" s="47"/>
      <c r="Z43" s="47"/>
      <c r="AA43" s="47"/>
      <c r="AB43" s="238"/>
    </row>
    <row r="44" spans="2:28" ht="15.75" hidden="1" customHeight="1">
      <c r="P44" s="290"/>
      <c r="W44" s="293"/>
      <c r="X44" s="1"/>
      <c r="Y44" s="1"/>
      <c r="Z44" s="1"/>
      <c r="AA44" s="47"/>
      <c r="AB44" s="238"/>
    </row>
    <row r="45" spans="2:28" ht="15.75" hidden="1" customHeight="1"/>
    <row r="46" spans="2:28" s="63" customFormat="1" ht="15.75" customHeight="1">
      <c r="B46" s="65"/>
      <c r="C46" s="1"/>
      <c r="D46" s="1"/>
      <c r="E46" s="1"/>
      <c r="F46" s="47"/>
      <c r="G46" s="1"/>
      <c r="H46" s="1"/>
      <c r="I46" s="277"/>
      <c r="J46" s="1"/>
      <c r="K46" s="1"/>
      <c r="L46" s="1"/>
      <c r="M46" s="47"/>
      <c r="N46" s="1"/>
      <c r="O46" s="1"/>
      <c r="P46" s="277"/>
      <c r="Q46" s="1"/>
      <c r="R46" s="1"/>
      <c r="S46" s="1"/>
      <c r="T46" s="47"/>
      <c r="U46" s="90"/>
      <c r="V46" s="1"/>
      <c r="W46" s="1"/>
      <c r="X46" s="1"/>
      <c r="Y46" s="1"/>
      <c r="Z46" s="1"/>
      <c r="AA46" s="1"/>
      <c r="AB46" s="238"/>
    </row>
    <row r="47" spans="2:28" ht="15.75" customHeight="1">
      <c r="B47" s="140" t="s">
        <v>217</v>
      </c>
      <c r="C47" s="82"/>
      <c r="D47" s="82"/>
      <c r="E47" s="82"/>
      <c r="F47" s="79"/>
      <c r="G47" s="82"/>
      <c r="I47" s="298" t="s">
        <v>217</v>
      </c>
      <c r="J47" s="184"/>
      <c r="K47" s="184"/>
      <c r="L47" s="184"/>
      <c r="M47" s="178"/>
      <c r="N47" s="185"/>
      <c r="P47" s="303" t="s">
        <v>217</v>
      </c>
      <c r="Q47" s="82"/>
      <c r="R47" s="82"/>
      <c r="S47" s="82"/>
      <c r="T47" s="79"/>
      <c r="U47" s="95"/>
      <c r="W47" s="303" t="s">
        <v>217</v>
      </c>
      <c r="X47" s="79"/>
      <c r="Y47" s="79"/>
      <c r="Z47" s="79"/>
      <c r="AA47" s="79"/>
      <c r="AB47" s="233"/>
    </row>
    <row r="48" spans="2:28" ht="36" customHeight="1">
      <c r="B48" s="70" t="s">
        <v>23</v>
      </c>
      <c r="C48" s="80" t="s">
        <v>24</v>
      </c>
      <c r="D48" s="80" t="s">
        <v>18</v>
      </c>
      <c r="E48" s="80" t="s">
        <v>48</v>
      </c>
      <c r="F48" s="80" t="s">
        <v>29</v>
      </c>
      <c r="G48" s="80" t="s">
        <v>49</v>
      </c>
      <c r="I48" s="80" t="s">
        <v>23</v>
      </c>
      <c r="J48" s="80" t="s">
        <v>24</v>
      </c>
      <c r="K48" s="80" t="s">
        <v>18</v>
      </c>
      <c r="L48" s="80" t="s">
        <v>48</v>
      </c>
      <c r="M48" s="80" t="s">
        <v>29</v>
      </c>
      <c r="N48" s="80" t="s">
        <v>49</v>
      </c>
      <c r="P48" s="80" t="s">
        <v>23</v>
      </c>
      <c r="Q48" s="80" t="s">
        <v>24</v>
      </c>
      <c r="R48" s="80" t="s">
        <v>18</v>
      </c>
      <c r="S48" s="80" t="s">
        <v>48</v>
      </c>
      <c r="T48" s="80" t="s">
        <v>29</v>
      </c>
      <c r="U48" s="87" t="s">
        <v>49</v>
      </c>
      <c r="W48" s="80" t="s">
        <v>23</v>
      </c>
      <c r="X48" s="80" t="s">
        <v>24</v>
      </c>
      <c r="Y48" s="80" t="s">
        <v>18</v>
      </c>
      <c r="Z48" s="80" t="s">
        <v>48</v>
      </c>
      <c r="AA48" s="80" t="s">
        <v>29</v>
      </c>
      <c r="AB48" s="234" t="s">
        <v>49</v>
      </c>
    </row>
    <row r="49" spans="2:32" s="61" customFormat="1" ht="7.5" customHeight="1">
      <c r="B49" s="53"/>
      <c r="C49" s="56"/>
      <c r="D49" s="56"/>
      <c r="E49" s="56"/>
      <c r="F49" s="56"/>
      <c r="G49" s="56"/>
      <c r="H49" s="264"/>
      <c r="I49" s="56"/>
      <c r="J49" s="56"/>
      <c r="K49" s="56"/>
      <c r="L49" s="56"/>
      <c r="M49" s="56"/>
      <c r="N49" s="56"/>
      <c r="O49" s="264"/>
      <c r="P49" s="56"/>
      <c r="Q49" s="56"/>
      <c r="R49" s="56"/>
      <c r="S49" s="56"/>
      <c r="T49" s="56"/>
      <c r="U49" s="88"/>
      <c r="V49" s="264"/>
      <c r="W49" s="56"/>
      <c r="X49" s="56"/>
      <c r="Y49" s="56"/>
      <c r="Z49" s="56"/>
      <c r="AA49" s="56"/>
      <c r="AB49" s="240"/>
      <c r="AD49" s="63"/>
      <c r="AE49" s="63"/>
      <c r="AF49" s="63"/>
    </row>
    <row r="50" spans="2:32" ht="18.75" customHeight="1">
      <c r="B50" s="250" t="s">
        <v>45</v>
      </c>
      <c r="C50" s="260">
        <f>COUNTIFS('1. ALL DATA'!$X$5:$X$128,"PROMOTING LOCAL ECONOMIC GROWTH",'1. ALL DATA'!$H$5:$H$128,"Fully Achieved")</f>
        <v>0</v>
      </c>
      <c r="D50" s="261">
        <f>C50/C64</f>
        <v>0</v>
      </c>
      <c r="E50" s="457">
        <f>D50+D51</f>
        <v>0.7857142857142857</v>
      </c>
      <c r="F50" s="261">
        <f>C50/C65</f>
        <v>0</v>
      </c>
      <c r="G50" s="454">
        <f>F50+F51</f>
        <v>0.91666666666666663</v>
      </c>
      <c r="I50" s="294" t="s">
        <v>45</v>
      </c>
      <c r="J50" s="260">
        <f>COUNTIFS('1. ALL DATA'!$X$5:$X$128,"PROMOTING LOCAL ECONOMIC GROWTH",'1. ALL DATA'!$M$5:$M$128,"Fully Achieved")</f>
        <v>0</v>
      </c>
      <c r="K50" s="261">
        <f>J50/J64</f>
        <v>0</v>
      </c>
      <c r="L50" s="457">
        <f>K50+K51</f>
        <v>0</v>
      </c>
      <c r="M50" s="261" t="e">
        <f>J50/J65</f>
        <v>#DIV/0!</v>
      </c>
      <c r="N50" s="454" t="e">
        <f>M50+M51</f>
        <v>#DIV/0!</v>
      </c>
      <c r="P50" s="299" t="s">
        <v>45</v>
      </c>
      <c r="Q50" s="260">
        <f>COUNTIFS('1. ALL DATA'!$X$5:$X$128,"PROMOTING LOCAL ECONOMIC GROWTH",'1. ALL DATA'!$R$5:$R$128,"Fully Achieved")</f>
        <v>0</v>
      </c>
      <c r="R50" s="261">
        <f>Q50/Q64</f>
        <v>0</v>
      </c>
      <c r="S50" s="457">
        <f>R50+R51</f>
        <v>0</v>
      </c>
      <c r="T50" s="261" t="e">
        <f>Q50/Q65</f>
        <v>#DIV/0!</v>
      </c>
      <c r="U50" s="454" t="e">
        <f>T50+T51</f>
        <v>#DIV/0!</v>
      </c>
      <c r="W50" s="294" t="s">
        <v>40</v>
      </c>
      <c r="X50" s="262">
        <f>COUNTIFS('1. ALL DATA'!$X$5:$X$128,"PROMOTING LOCAL ECONOMIC GROWTH",'1. ALL DATA'!$V$5:$V$128,"Fully Achieved")</f>
        <v>0</v>
      </c>
      <c r="Y50" s="261">
        <f>X50/$X$64</f>
        <v>0</v>
      </c>
      <c r="Z50" s="457">
        <f>Y50+Y51</f>
        <v>0</v>
      </c>
      <c r="AA50" s="261" t="e">
        <f>X50/$X$65</f>
        <v>#DIV/0!</v>
      </c>
      <c r="AB50" s="454" t="e">
        <f>AA50+AA51</f>
        <v>#DIV/0!</v>
      </c>
    </row>
    <row r="51" spans="2:32" ht="18.75" customHeight="1">
      <c r="B51" s="250" t="s">
        <v>41</v>
      </c>
      <c r="C51" s="260">
        <f>COUNTIFS('1. ALL DATA'!$X$5:$X$128,"PROMOTING LOCAL ECONOMIC GROWTH",'1. ALL DATA'!$H$5:$H$128,"On track to be achieved")</f>
        <v>11</v>
      </c>
      <c r="D51" s="261">
        <f>C51/C64</f>
        <v>0.7857142857142857</v>
      </c>
      <c r="E51" s="457"/>
      <c r="F51" s="261">
        <f>C51/C65</f>
        <v>0.91666666666666663</v>
      </c>
      <c r="G51" s="454"/>
      <c r="I51" s="294" t="s">
        <v>41</v>
      </c>
      <c r="J51" s="260">
        <f>COUNTIFS('1. ALL DATA'!$X$5:$X$128,"PROMOTING LOCAL ECONOMIC GROWTH",'1. ALL DATA'!$M$5:$M$128,"On track to be achieved")</f>
        <v>0</v>
      </c>
      <c r="K51" s="261">
        <f>J51/J64</f>
        <v>0</v>
      </c>
      <c r="L51" s="457"/>
      <c r="M51" s="261" t="e">
        <f>J51/J65</f>
        <v>#DIV/0!</v>
      </c>
      <c r="N51" s="454"/>
      <c r="P51" s="299" t="s">
        <v>41</v>
      </c>
      <c r="Q51" s="260">
        <f>COUNTIFS('1. ALL DATA'!$X$5:$X$128,"PROMOTING LOCAL ECONOMIC GROWTH",'1. ALL DATA'!$R$5:$R$128,"On track to be achieved")</f>
        <v>0</v>
      </c>
      <c r="R51" s="261">
        <f>Q51/Q64</f>
        <v>0</v>
      </c>
      <c r="S51" s="457"/>
      <c r="T51" s="261" t="e">
        <f>Q51/Q65</f>
        <v>#DIV/0!</v>
      </c>
      <c r="U51" s="454"/>
      <c r="W51" s="294" t="s">
        <v>82</v>
      </c>
      <c r="X51" s="262">
        <f>COUNTIFS('1. ALL DATA'!$X$5:$X$128,"PROMOTING LOCAL ECONOMIC GROWTH",'1. ALL DATA'!$V$5:$V$128,"Numerical Outturn Within 5% Tolerance")</f>
        <v>0</v>
      </c>
      <c r="Y51" s="261">
        <f>X51/$X$64</f>
        <v>0</v>
      </c>
      <c r="Z51" s="457"/>
      <c r="AA51" s="261" t="e">
        <f>X51/$X$65</f>
        <v>#DIV/0!</v>
      </c>
      <c r="AB51" s="454"/>
    </row>
    <row r="52" spans="2:32" s="61" customFormat="1" ht="6.75" customHeight="1">
      <c r="B52" s="53"/>
      <c r="C52" s="263"/>
      <c r="D52" s="195"/>
      <c r="E52" s="195"/>
      <c r="F52" s="195"/>
      <c r="G52" s="54"/>
      <c r="H52" s="264"/>
      <c r="I52" s="295"/>
      <c r="J52" s="263"/>
      <c r="K52" s="195"/>
      <c r="L52" s="195"/>
      <c r="M52" s="195"/>
      <c r="N52" s="54"/>
      <c r="O52" s="264"/>
      <c r="P52" s="300"/>
      <c r="Q52" s="263"/>
      <c r="R52" s="195"/>
      <c r="S52" s="195"/>
      <c r="T52" s="195"/>
      <c r="U52" s="54"/>
      <c r="V52" s="264"/>
      <c r="W52" s="307"/>
      <c r="X52" s="56"/>
      <c r="Y52" s="195"/>
      <c r="Z52" s="195"/>
      <c r="AA52" s="195"/>
      <c r="AB52" s="54"/>
      <c r="AD52" s="63"/>
      <c r="AE52" s="63"/>
      <c r="AF52" s="63"/>
    </row>
    <row r="53" spans="2:32" ht="19.5" customHeight="1">
      <c r="B53" s="455" t="s">
        <v>26</v>
      </c>
      <c r="C53" s="456">
        <f>COUNTIFS('1. ALL DATA'!$X$5:$X$128,"PROMOTING LOCAL ECONOMIC GROWTH",'1. ALL DATA'!$H$5:$H$128,"In danger of falling behind target")</f>
        <v>0</v>
      </c>
      <c r="D53" s="457">
        <f>C53/C64</f>
        <v>0</v>
      </c>
      <c r="E53" s="457">
        <f>D53</f>
        <v>0</v>
      </c>
      <c r="F53" s="457">
        <f>C53/C65</f>
        <v>0</v>
      </c>
      <c r="G53" s="459">
        <f>F53</f>
        <v>0</v>
      </c>
      <c r="I53" s="455" t="s">
        <v>26</v>
      </c>
      <c r="J53" s="456">
        <f>COUNTIFS('1. ALL DATA'!$X$5:$X$128,"PROMOTING LOCAL ECONOMIC GROWTH",'1. ALL DATA'!$M$5:$M$128,"In danger of falling behind target")</f>
        <v>0</v>
      </c>
      <c r="K53" s="457">
        <f>J53/J64</f>
        <v>0</v>
      </c>
      <c r="L53" s="457">
        <f>K53</f>
        <v>0</v>
      </c>
      <c r="M53" s="457" t="e">
        <f>J53/J65</f>
        <v>#DIV/0!</v>
      </c>
      <c r="N53" s="459" t="e">
        <f>M53</f>
        <v>#DIV/0!</v>
      </c>
      <c r="P53" s="455" t="s">
        <v>26</v>
      </c>
      <c r="Q53" s="456">
        <f>COUNTIFS('1. ALL DATA'!$X$5:$X$128,"PROMOTING LOCAL ECONOMIC GROWTH",'1. ALL DATA'!$R$5:$R$128,"In danger of falling behind target")</f>
        <v>0</v>
      </c>
      <c r="R53" s="457">
        <f>Q53/Q64</f>
        <v>0</v>
      </c>
      <c r="S53" s="457">
        <f>R53</f>
        <v>0</v>
      </c>
      <c r="T53" s="457" t="e">
        <f>Q53/Q65</f>
        <v>#DIV/0!</v>
      </c>
      <c r="U53" s="459" t="e">
        <f>T53</f>
        <v>#DIV/0!</v>
      </c>
      <c r="W53" s="296" t="s">
        <v>83</v>
      </c>
      <c r="X53" s="262">
        <f>COUNTIFS('1. ALL DATA'!$X$5:$X$128,"PROMOTING LOCAL ECONOMIC GROWTH",'1. ALL DATA'!$V$5:$V$128,"Numerical Outturn Within 10% Tolerance")</f>
        <v>0</v>
      </c>
      <c r="Y53" s="261">
        <f>X53/$X$64</f>
        <v>0</v>
      </c>
      <c r="Z53" s="460">
        <f>SUM(Y53:Y55)</f>
        <v>0</v>
      </c>
      <c r="AA53" s="266" t="e">
        <f>X53/$X$65</f>
        <v>#DIV/0!</v>
      </c>
      <c r="AB53" s="459" t="e">
        <f>SUM(AA53:AA55)</f>
        <v>#DIV/0!</v>
      </c>
    </row>
    <row r="54" spans="2:32" ht="19.5" customHeight="1">
      <c r="B54" s="455"/>
      <c r="C54" s="456"/>
      <c r="D54" s="457"/>
      <c r="E54" s="457"/>
      <c r="F54" s="457"/>
      <c r="G54" s="459"/>
      <c r="I54" s="455"/>
      <c r="J54" s="456"/>
      <c r="K54" s="457"/>
      <c r="L54" s="457"/>
      <c r="M54" s="457"/>
      <c r="N54" s="459"/>
      <c r="P54" s="455"/>
      <c r="Q54" s="456"/>
      <c r="R54" s="457"/>
      <c r="S54" s="457"/>
      <c r="T54" s="457"/>
      <c r="U54" s="459"/>
      <c r="W54" s="296" t="s">
        <v>84</v>
      </c>
      <c r="X54" s="262">
        <f>COUNTIFS('1. ALL DATA'!$X$5:$X$128,"PROMOTING LOCAL ECONOMIC GROWTH",'1. ALL DATA'!$V$5:$V$128,"Target Partially Met")</f>
        <v>0</v>
      </c>
      <c r="Y54" s="261">
        <f>X54/$X$64</f>
        <v>0</v>
      </c>
      <c r="Z54" s="461"/>
      <c r="AA54" s="266" t="e">
        <f>X54/$X$65</f>
        <v>#DIV/0!</v>
      </c>
      <c r="AB54" s="459"/>
    </row>
    <row r="55" spans="2:32" ht="19.5" customHeight="1">
      <c r="B55" s="455"/>
      <c r="C55" s="456"/>
      <c r="D55" s="457"/>
      <c r="E55" s="457"/>
      <c r="F55" s="457"/>
      <c r="G55" s="459"/>
      <c r="I55" s="455"/>
      <c r="J55" s="456"/>
      <c r="K55" s="457"/>
      <c r="L55" s="457"/>
      <c r="M55" s="457"/>
      <c r="N55" s="459"/>
      <c r="P55" s="455"/>
      <c r="Q55" s="456"/>
      <c r="R55" s="457"/>
      <c r="S55" s="457"/>
      <c r="T55" s="457"/>
      <c r="U55" s="459"/>
      <c r="W55" s="296" t="s">
        <v>86</v>
      </c>
      <c r="X55" s="262">
        <f>COUNTIFS('1. ALL DATA'!$X$5:$X$128,"PROMOTING LOCAL ECONOMIC GROWTH",'1. ALL DATA'!$V$5:$V$128,"Completion Date Within Reasonable Tolerance")</f>
        <v>0</v>
      </c>
      <c r="Y55" s="261">
        <f>X55/$X$64</f>
        <v>0</v>
      </c>
      <c r="Z55" s="462"/>
      <c r="AA55" s="266" t="e">
        <f>X55/$X$65</f>
        <v>#DIV/0!</v>
      </c>
      <c r="AB55" s="459"/>
    </row>
    <row r="56" spans="2:32" s="61" customFormat="1" ht="6" customHeight="1">
      <c r="B56" s="170"/>
      <c r="C56" s="56"/>
      <c r="D56" s="195"/>
      <c r="E56" s="195"/>
      <c r="F56" s="195"/>
      <c r="G56" s="172"/>
      <c r="H56" s="264"/>
      <c r="I56" s="297"/>
      <c r="J56" s="56"/>
      <c r="K56" s="195"/>
      <c r="L56" s="195"/>
      <c r="M56" s="195"/>
      <c r="N56" s="172"/>
      <c r="O56" s="264"/>
      <c r="P56" s="302"/>
      <c r="Q56" s="56"/>
      <c r="R56" s="195"/>
      <c r="S56" s="195"/>
      <c r="T56" s="195"/>
      <c r="U56" s="172"/>
      <c r="V56" s="264"/>
      <c r="W56" s="307"/>
      <c r="X56" s="56"/>
      <c r="Y56" s="195"/>
      <c r="Z56" s="195"/>
      <c r="AA56" s="195"/>
      <c r="AB56" s="172"/>
      <c r="AD56" s="63"/>
      <c r="AE56" s="63"/>
      <c r="AF56" s="63"/>
    </row>
    <row r="57" spans="2:32" ht="22.5" customHeight="1">
      <c r="B57" s="338" t="s">
        <v>42</v>
      </c>
      <c r="C57" s="260">
        <f>COUNTIFS('1. ALL DATA'!$X$5:$X$128,"PROMOTING LOCAL ECONOMIC GROWTH",'1. ALL DATA'!$H$5:$H$128,"Completed behind schedule")</f>
        <v>0</v>
      </c>
      <c r="D57" s="261">
        <f>C57/C64</f>
        <v>0</v>
      </c>
      <c r="E57" s="457">
        <f>D57+D58</f>
        <v>7.1428571428571425E-2</v>
      </c>
      <c r="F57" s="261">
        <f>C57/C65</f>
        <v>0</v>
      </c>
      <c r="G57" s="458">
        <f>F57+F58</f>
        <v>8.3333333333333329E-2</v>
      </c>
      <c r="I57" s="339" t="s">
        <v>42</v>
      </c>
      <c r="J57" s="260">
        <f>COUNTIFS('1. ALL DATA'!$X$5:$X$128,"PROMOTING LOCAL ECONOMIC GROWTH",'1. ALL DATA'!$M$5:$M$128,"Completed behind schedule")</f>
        <v>0</v>
      </c>
      <c r="K57" s="261">
        <f>J57/J64</f>
        <v>0</v>
      </c>
      <c r="L57" s="457">
        <f>K57+K58</f>
        <v>0</v>
      </c>
      <c r="M57" s="261" t="e">
        <f>J57/J65</f>
        <v>#DIV/0!</v>
      </c>
      <c r="N57" s="458" t="e">
        <f>M57+M58</f>
        <v>#DIV/0!</v>
      </c>
      <c r="P57" s="340" t="s">
        <v>42</v>
      </c>
      <c r="Q57" s="260">
        <f>COUNTIFS('1. ALL DATA'!$X$5:$X$128,"PROMOTING LOCAL ECONOMIC GROWTH",'1. ALL DATA'!$R$5:$R$128,"Completed behind schedule")</f>
        <v>0</v>
      </c>
      <c r="R57" s="261">
        <f>Q57/Q64</f>
        <v>0</v>
      </c>
      <c r="S57" s="457">
        <f>R57+R58</f>
        <v>0</v>
      </c>
      <c r="T57" s="261" t="e">
        <f>Q57/Q65</f>
        <v>#DIV/0!</v>
      </c>
      <c r="U57" s="458" t="e">
        <f>T57+T58</f>
        <v>#DIV/0!</v>
      </c>
      <c r="W57" s="339" t="s">
        <v>85</v>
      </c>
      <c r="X57" s="267">
        <f>COUNTIFS('1. ALL DATA'!$X$5:$X$128,"PROMOTING LOCAL ECONOMIC GROWTH",'1. ALL DATA'!$V$5:$V$128,"Completed Significantly After Target Deadline")</f>
        <v>0</v>
      </c>
      <c r="Y57" s="261">
        <f>X57/$X$64</f>
        <v>0</v>
      </c>
      <c r="Z57" s="457">
        <f>Y57+Y58</f>
        <v>0</v>
      </c>
      <c r="AA57" s="261" t="e">
        <f>X57/$X$65</f>
        <v>#DIV/0!</v>
      </c>
      <c r="AB57" s="458" t="e">
        <f>AA57+AA58</f>
        <v>#DIV/0!</v>
      </c>
    </row>
    <row r="58" spans="2:32" ht="22.5" customHeight="1">
      <c r="B58" s="338" t="s">
        <v>27</v>
      </c>
      <c r="C58" s="260">
        <f>COUNTIFS('1. ALL DATA'!$X$5:$X$128,"PROMOTING LOCAL ECONOMIC GROWTH",'1. ALL DATA'!$H$5:$H$128,"Off target")</f>
        <v>1</v>
      </c>
      <c r="D58" s="261">
        <f>C58/C64</f>
        <v>7.1428571428571425E-2</v>
      </c>
      <c r="E58" s="457"/>
      <c r="F58" s="261">
        <f>C58/C65</f>
        <v>8.3333333333333329E-2</v>
      </c>
      <c r="G58" s="458"/>
      <c r="I58" s="339" t="s">
        <v>27</v>
      </c>
      <c r="J58" s="260">
        <f>COUNTIFS('1. ALL DATA'!$X$5:$X$128,"PROMOTING LOCAL ECONOMIC GROWTH",'1. ALL DATA'!$M$5:$M$128,"Off target")</f>
        <v>0</v>
      </c>
      <c r="K58" s="261">
        <f>J58/J64</f>
        <v>0</v>
      </c>
      <c r="L58" s="457"/>
      <c r="M58" s="261" t="e">
        <f>J58/J65</f>
        <v>#DIV/0!</v>
      </c>
      <c r="N58" s="458"/>
      <c r="P58" s="340" t="s">
        <v>27</v>
      </c>
      <c r="Q58" s="260">
        <f>COUNTIFS('1. ALL DATA'!$X$5:$X$128,"PROMOTING LOCAL ECONOMIC GROWTH",'1. ALL DATA'!$R$5:$R$128,"Off target")</f>
        <v>0</v>
      </c>
      <c r="R58" s="261">
        <f>Q58/Q64</f>
        <v>0</v>
      </c>
      <c r="S58" s="457"/>
      <c r="T58" s="261" t="e">
        <f>Q58/Q65</f>
        <v>#DIV/0!</v>
      </c>
      <c r="U58" s="458"/>
      <c r="W58" s="339" t="s">
        <v>27</v>
      </c>
      <c r="X58" s="267">
        <f>COUNTIFS('1. ALL DATA'!$X$5:$X$128,"PROMOTING LOCAL ECONOMIC GROWTH",'1. ALL DATA'!$V$5:$V$128,"Off Target")</f>
        <v>0</v>
      </c>
      <c r="Y58" s="261">
        <f>X58/$X$64</f>
        <v>0</v>
      </c>
      <c r="Z58" s="457"/>
      <c r="AA58" s="261" t="e">
        <f>X58/$X$65</f>
        <v>#DIV/0!</v>
      </c>
      <c r="AB58" s="458"/>
    </row>
    <row r="59" spans="2:32" s="61" customFormat="1" ht="6.75" customHeight="1">
      <c r="B59" s="53"/>
      <c r="C59" s="263"/>
      <c r="D59" s="195"/>
      <c r="E59" s="195"/>
      <c r="F59" s="195"/>
      <c r="G59" s="92"/>
      <c r="H59" s="264"/>
      <c r="I59" s="56"/>
      <c r="J59" s="263"/>
      <c r="K59" s="195"/>
      <c r="L59" s="195"/>
      <c r="M59" s="195"/>
      <c r="N59" s="92"/>
      <c r="O59" s="264"/>
      <c r="P59" s="56"/>
      <c r="Q59" s="263"/>
      <c r="R59" s="195"/>
      <c r="S59" s="195"/>
      <c r="T59" s="195"/>
      <c r="U59" s="92"/>
      <c r="V59" s="264"/>
      <c r="W59" s="278"/>
      <c r="X59" s="278"/>
      <c r="Y59" s="279"/>
      <c r="Z59" s="279"/>
      <c r="AA59" s="280"/>
      <c r="AB59" s="241"/>
      <c r="AD59" s="63"/>
      <c r="AE59" s="63"/>
      <c r="AF59" s="63"/>
    </row>
    <row r="60" spans="2:32" ht="15.75" customHeight="1">
      <c r="B60" s="48" t="s">
        <v>1</v>
      </c>
      <c r="C60" s="272">
        <f>COUNTIFS('1. ALL DATA'!$X$5:$X$128,"PROMOTING LOCAL ECONOMIC GROWTH",'1. ALL DATA'!$H$5:$H$128,"Not yet due")</f>
        <v>2</v>
      </c>
      <c r="D60" s="255">
        <f>C60/C64</f>
        <v>0.14285714285714285</v>
      </c>
      <c r="E60" s="255">
        <f>D60</f>
        <v>0.14285714285714285</v>
      </c>
      <c r="F60" s="51"/>
      <c r="G60" s="47"/>
      <c r="I60" s="287" t="s">
        <v>1</v>
      </c>
      <c r="J60" s="272">
        <f>COUNTIFS('1. ALL DATA'!$X$5:$X$128,"PROMOTING LOCAL ECONOMIC GROWTH",'1. ALL DATA'!$M$5:$M$128,"Not yet due")</f>
        <v>0</v>
      </c>
      <c r="K60" s="255">
        <f>J60/J64</f>
        <v>0</v>
      </c>
      <c r="L60" s="255">
        <f>K60</f>
        <v>0</v>
      </c>
      <c r="M60" s="51"/>
      <c r="N60" s="47"/>
      <c r="P60" s="287" t="s">
        <v>1</v>
      </c>
      <c r="Q60" s="272">
        <f>COUNTIFS('1. ALL DATA'!$X$5:$X$128,"PROMOTING LOCAL ECONOMIC GROWTH",'1. ALL DATA'!$R$5:$R$128,"Not yet due")</f>
        <v>0</v>
      </c>
      <c r="R60" s="255">
        <f>Q60/Q64</f>
        <v>0</v>
      </c>
      <c r="S60" s="255">
        <f>R60</f>
        <v>0</v>
      </c>
      <c r="T60" s="51"/>
      <c r="U60" s="93"/>
      <c r="W60" s="308" t="s">
        <v>1</v>
      </c>
      <c r="X60" s="267">
        <f>COUNTIFS('1. ALL DATA'!$X$5:$X$128,"PROMOTING LOCAL ECONOMIC GROWTH",'1. ALL DATA'!$V$5:$V$128,"not yet due")</f>
        <v>0</v>
      </c>
      <c r="Y60" s="255">
        <f>X60/$X$64</f>
        <v>0</v>
      </c>
      <c r="Z60" s="255">
        <f>Y60</f>
        <v>0</v>
      </c>
      <c r="AA60" s="51"/>
      <c r="AB60" s="238"/>
    </row>
    <row r="61" spans="2:32" ht="15.75" customHeight="1">
      <c r="B61" s="48" t="s">
        <v>46</v>
      </c>
      <c r="C61" s="272">
        <f>COUNTIFS('1. ALL DATA'!$X$5:$X$128,"PROMOTING LOCAL ECONOMIC GROWTH",'1. ALL DATA'!$H$5:$H$128,"Update not provided")</f>
        <v>0</v>
      </c>
      <c r="D61" s="255">
        <f>C61/C64</f>
        <v>0</v>
      </c>
      <c r="E61" s="255">
        <f>D61</f>
        <v>0</v>
      </c>
      <c r="F61" s="51"/>
      <c r="G61" s="98"/>
      <c r="I61" s="287" t="s">
        <v>46</v>
      </c>
      <c r="J61" s="272">
        <f>COUNTIFS('1. ALL DATA'!$X$5:$X$128,"PROMOTING LOCAL ECONOMIC GROWTH",'1. ALL DATA'!$M$5:$M$128,"Update not provided")</f>
        <v>14</v>
      </c>
      <c r="K61" s="255">
        <f>J61/J64</f>
        <v>1</v>
      </c>
      <c r="L61" s="255">
        <f>K61</f>
        <v>1</v>
      </c>
      <c r="M61" s="51"/>
      <c r="N61" s="98"/>
      <c r="P61" s="287" t="s">
        <v>46</v>
      </c>
      <c r="Q61" s="272">
        <f>COUNTIFS('1. ALL DATA'!$X$5:$X$128,"PROMOTING LOCAL ECONOMIC GROWTH",'1. ALL DATA'!$R$5:$R$128,"Update not provided")</f>
        <v>14</v>
      </c>
      <c r="R61" s="255">
        <f>Q61/Q64</f>
        <v>1</v>
      </c>
      <c r="S61" s="255">
        <f>R61</f>
        <v>1</v>
      </c>
      <c r="T61" s="51"/>
      <c r="U61" s="94"/>
      <c r="W61" s="309" t="s">
        <v>46</v>
      </c>
      <c r="X61" s="267">
        <f>COUNTIFS('1. ALL DATA'!$X$5:$X$128,"PROMOTING LOCAL ECONOMIC GROWTH",'1. ALL DATA'!$V$5:$V$128,"update not provided")</f>
        <v>14</v>
      </c>
      <c r="Y61" s="255">
        <f>X61/$X$64</f>
        <v>1</v>
      </c>
      <c r="Z61" s="255">
        <f>Y61</f>
        <v>1</v>
      </c>
      <c r="AA61" s="51"/>
    </row>
    <row r="62" spans="2:32" ht="15.75" customHeight="1">
      <c r="B62" s="49" t="s">
        <v>22</v>
      </c>
      <c r="C62" s="272">
        <f>COUNTIFS('1. ALL DATA'!$X$5:$X$128,"PROMOTING LOCAL ECONOMIC GROWTH",'1. ALL DATA'!$H$5:$H$128,"Deferred")</f>
        <v>0</v>
      </c>
      <c r="D62" s="256">
        <f>C62/C64</f>
        <v>0</v>
      </c>
      <c r="E62" s="256">
        <f>D62</f>
        <v>0</v>
      </c>
      <c r="F62" s="46"/>
      <c r="G62" s="47"/>
      <c r="I62" s="288" t="s">
        <v>22</v>
      </c>
      <c r="J62" s="272">
        <f>COUNTIFS('1. ALL DATA'!$X$5:$X$128,"PROMOTING LOCAL ECONOMIC GROWTH",'1. ALL DATA'!$M$5:$M$128,"Deferred")</f>
        <v>0</v>
      </c>
      <c r="K62" s="256">
        <f>J62/J64</f>
        <v>0</v>
      </c>
      <c r="L62" s="256">
        <f>K62</f>
        <v>0</v>
      </c>
      <c r="M62" s="46"/>
      <c r="N62" s="47"/>
      <c r="P62" s="288" t="s">
        <v>22</v>
      </c>
      <c r="Q62" s="272">
        <f>COUNTIFS('1. ALL DATA'!$X$5:$X$128,"PROMOTING LOCAL ECONOMIC GROWTH",'1. ALL DATA'!$R$5:$R$128,"Deferred")</f>
        <v>0</v>
      </c>
      <c r="R62" s="256">
        <f>Q62/Q64</f>
        <v>0</v>
      </c>
      <c r="S62" s="256">
        <f>R62</f>
        <v>0</v>
      </c>
      <c r="T62" s="46"/>
      <c r="U62" s="93"/>
      <c r="W62" s="310" t="s">
        <v>22</v>
      </c>
      <c r="X62" s="267">
        <f>COUNTIFS('1. ALL DATA'!$X$5:$X$128,"PROMOTING LOCAL ECONOMIC GROWTH",'1. ALL DATA'!$V$5:$V$128,"Deferred")</f>
        <v>0</v>
      </c>
      <c r="Y62" s="256">
        <f>X62/$X$64</f>
        <v>0</v>
      </c>
      <c r="Z62" s="256">
        <f>Y62</f>
        <v>0</v>
      </c>
      <c r="AA62" s="46"/>
      <c r="AB62" s="239" t="s">
        <v>62</v>
      </c>
    </row>
    <row r="63" spans="2:32" ht="15.75" customHeight="1">
      <c r="B63" s="49" t="s">
        <v>28</v>
      </c>
      <c r="C63" s="272">
        <f>COUNTIFS('1. ALL DATA'!$X$5:$X$128,"PROMOTING LOCAL ECONOMIC GROWTH",'1. ALL DATA'!$H$5:$H$128,"Deleted")</f>
        <v>0</v>
      </c>
      <c r="D63" s="256">
        <f>C63/C64</f>
        <v>0</v>
      </c>
      <c r="E63" s="256">
        <f>D63</f>
        <v>0</v>
      </c>
      <c r="F63" s="46"/>
      <c r="G63" s="239" t="s">
        <v>62</v>
      </c>
      <c r="I63" s="288" t="s">
        <v>28</v>
      </c>
      <c r="J63" s="272">
        <f>COUNTIFS('1. ALL DATA'!$X$5:$X$128,"PROMOTING LOCAL ECONOMIC GROWTH",'1. ALL DATA'!$M$5:$M$128,"Deleted")</f>
        <v>0</v>
      </c>
      <c r="K63" s="256">
        <f>J63/J64</f>
        <v>0</v>
      </c>
      <c r="L63" s="256">
        <f>K63</f>
        <v>0</v>
      </c>
      <c r="M63" s="46"/>
      <c r="N63" s="239" t="s">
        <v>62</v>
      </c>
      <c r="P63" s="288" t="s">
        <v>28</v>
      </c>
      <c r="Q63" s="272">
        <f>COUNTIFS('1. ALL DATA'!$X$5:$X$128,"PROMOTING LOCAL ECONOMIC GROWTH",'1. ALL DATA'!$R$5:$R$128,"Deleted")</f>
        <v>0</v>
      </c>
      <c r="R63" s="256">
        <f>Q63/Q64</f>
        <v>0</v>
      </c>
      <c r="S63" s="256">
        <f>R63</f>
        <v>0</v>
      </c>
      <c r="T63" s="46"/>
      <c r="U63" s="239" t="s">
        <v>62</v>
      </c>
      <c r="W63" s="310" t="s">
        <v>28</v>
      </c>
      <c r="X63" s="267">
        <f>COUNTIFS('1. ALL DATA'!$X$5:$X$128,"PROMOTING LOCAL ECONOMIC GROWTH",'1. ALL DATA'!$V$5:$V$128,"Deleted")</f>
        <v>0</v>
      </c>
      <c r="Y63" s="256">
        <f>X63/$X$64</f>
        <v>0</v>
      </c>
      <c r="Z63" s="256">
        <f>Y63</f>
        <v>0</v>
      </c>
      <c r="AA63" s="46"/>
      <c r="AB63" s="239"/>
    </row>
    <row r="64" spans="2:32" ht="15.75" customHeight="1">
      <c r="B64" s="50" t="s">
        <v>30</v>
      </c>
      <c r="C64" s="274">
        <f>SUM(C50:C63)</f>
        <v>14</v>
      </c>
      <c r="D64" s="46"/>
      <c r="E64" s="46"/>
      <c r="F64" s="47"/>
      <c r="G64" s="47"/>
      <c r="I64" s="289" t="s">
        <v>30</v>
      </c>
      <c r="J64" s="274">
        <f>SUM(J50:J63)</f>
        <v>14</v>
      </c>
      <c r="K64" s="46"/>
      <c r="L64" s="46"/>
      <c r="M64" s="47"/>
      <c r="N64" s="47"/>
      <c r="P64" s="289" t="s">
        <v>30</v>
      </c>
      <c r="Q64" s="274">
        <f>SUM(Q50:Q63)</f>
        <v>14</v>
      </c>
      <c r="R64" s="46"/>
      <c r="S64" s="46"/>
      <c r="T64" s="47"/>
      <c r="U64" s="93"/>
      <c r="W64" s="311" t="s">
        <v>30</v>
      </c>
      <c r="X64" s="275">
        <f>SUM(X50:X63)</f>
        <v>14</v>
      </c>
      <c r="Y64" s="46"/>
      <c r="Z64" s="46"/>
      <c r="AA64" s="47"/>
      <c r="AB64" s="238"/>
    </row>
    <row r="65" spans="2:28" ht="15.75" customHeight="1">
      <c r="B65" s="50" t="s">
        <v>31</v>
      </c>
      <c r="C65" s="274">
        <f>C64-C63-C62-C61-C60</f>
        <v>12</v>
      </c>
      <c r="D65" s="47"/>
      <c r="E65" s="47"/>
      <c r="F65" s="47"/>
      <c r="G65" s="47"/>
      <c r="I65" s="289" t="s">
        <v>31</v>
      </c>
      <c r="J65" s="274">
        <f>J64-J63-J62-J61-J60</f>
        <v>0</v>
      </c>
      <c r="K65" s="47"/>
      <c r="L65" s="47"/>
      <c r="M65" s="47"/>
      <c r="N65" s="47"/>
      <c r="P65" s="289" t="s">
        <v>31</v>
      </c>
      <c r="Q65" s="274">
        <f>Q64-Q63-Q62-Q61-Q60</f>
        <v>0</v>
      </c>
      <c r="R65" s="47"/>
      <c r="S65" s="47"/>
      <c r="T65" s="47"/>
      <c r="U65" s="93"/>
      <c r="W65" s="311" t="s">
        <v>31</v>
      </c>
      <c r="X65" s="275">
        <f>X64-X63-X62-X61-X60</f>
        <v>0</v>
      </c>
      <c r="Y65" s="47"/>
      <c r="Z65" s="47"/>
      <c r="AA65" s="47"/>
      <c r="AB65" s="238"/>
    </row>
    <row r="66" spans="2:28" ht="15.75" customHeight="1">
      <c r="X66" s="281"/>
    </row>
    <row r="67" spans="2:28" ht="15.75" customHeight="1">
      <c r="X67" s="281"/>
    </row>
    <row r="68" spans="2:28" ht="15.75" customHeight="1">
      <c r="X68" s="281"/>
    </row>
    <row r="69" spans="2:28" ht="15.75" customHeight="1">
      <c r="B69" s="163" t="s">
        <v>218</v>
      </c>
      <c r="C69" s="82"/>
      <c r="D69" s="82"/>
      <c r="E69" s="82"/>
      <c r="F69" s="79"/>
      <c r="G69" s="82"/>
      <c r="I69" s="298" t="s">
        <v>218</v>
      </c>
      <c r="J69" s="184"/>
      <c r="K69" s="184"/>
      <c r="L69" s="184"/>
      <c r="M69" s="178"/>
      <c r="N69" s="185"/>
      <c r="P69" s="303" t="s">
        <v>218</v>
      </c>
      <c r="Q69" s="82"/>
      <c r="R69" s="82"/>
      <c r="S69" s="82"/>
      <c r="T69" s="79"/>
      <c r="U69" s="95"/>
      <c r="W69" s="276" t="s">
        <v>218</v>
      </c>
      <c r="X69" s="282"/>
      <c r="Y69" s="79"/>
      <c r="Z69" s="79"/>
      <c r="AA69" s="79"/>
      <c r="AB69" s="233"/>
    </row>
    <row r="70" spans="2:28" ht="41.25" customHeight="1">
      <c r="B70" s="70" t="s">
        <v>23</v>
      </c>
      <c r="C70" s="80" t="s">
        <v>24</v>
      </c>
      <c r="D70" s="80" t="s">
        <v>18</v>
      </c>
      <c r="E70" s="80" t="s">
        <v>48</v>
      </c>
      <c r="F70" s="80" t="s">
        <v>29</v>
      </c>
      <c r="G70" s="80" t="s">
        <v>49</v>
      </c>
      <c r="I70" s="80" t="s">
        <v>23</v>
      </c>
      <c r="J70" s="80" t="s">
        <v>24</v>
      </c>
      <c r="K70" s="80" t="s">
        <v>18</v>
      </c>
      <c r="L70" s="80" t="s">
        <v>48</v>
      </c>
      <c r="M70" s="80" t="s">
        <v>29</v>
      </c>
      <c r="N70" s="80" t="s">
        <v>49</v>
      </c>
      <c r="P70" s="80" t="s">
        <v>23</v>
      </c>
      <c r="Q70" s="80" t="s">
        <v>24</v>
      </c>
      <c r="R70" s="80" t="s">
        <v>18</v>
      </c>
      <c r="S70" s="80" t="s">
        <v>48</v>
      </c>
      <c r="T70" s="80" t="s">
        <v>29</v>
      </c>
      <c r="U70" s="87" t="s">
        <v>49</v>
      </c>
      <c r="W70" s="80" t="s">
        <v>23</v>
      </c>
      <c r="X70" s="80" t="s">
        <v>24</v>
      </c>
      <c r="Y70" s="80" t="s">
        <v>18</v>
      </c>
      <c r="Z70" s="80" t="s">
        <v>48</v>
      </c>
      <c r="AA70" s="80" t="s">
        <v>29</v>
      </c>
      <c r="AB70" s="234" t="s">
        <v>49</v>
      </c>
    </row>
    <row r="71" spans="2:28" ht="6.75" customHeight="1">
      <c r="B71" s="53"/>
      <c r="C71" s="56"/>
      <c r="D71" s="56"/>
      <c r="E71" s="56"/>
      <c r="F71" s="56"/>
      <c r="G71" s="56"/>
      <c r="I71" s="56"/>
      <c r="J71" s="56"/>
      <c r="K71" s="56"/>
      <c r="L71" s="56"/>
      <c r="M71" s="56"/>
      <c r="N71" s="56"/>
      <c r="P71" s="56"/>
      <c r="Q71" s="56"/>
      <c r="R71" s="56"/>
      <c r="S71" s="56"/>
      <c r="T71" s="56"/>
      <c r="U71" s="88"/>
      <c r="W71" s="56"/>
      <c r="X71" s="56"/>
      <c r="Y71" s="56"/>
      <c r="Z71" s="56"/>
      <c r="AA71" s="56"/>
      <c r="AB71" s="240"/>
    </row>
    <row r="72" spans="2:28" ht="27.75" customHeight="1">
      <c r="B72" s="250" t="s">
        <v>45</v>
      </c>
      <c r="C72" s="260">
        <f>COUNTIFS('1. ALL DATA'!$X$5:$X$128,"PROTECTING AND STRENGTHENING COMMUNITIES",'1. ALL DATA'!$H$5:$H$128,"Fully Achieved")</f>
        <v>10</v>
      </c>
      <c r="D72" s="261">
        <f>C72/C86</f>
        <v>0.2</v>
      </c>
      <c r="E72" s="457">
        <f>D72+D73</f>
        <v>0.54</v>
      </c>
      <c r="F72" s="261">
        <f>C72/C87</f>
        <v>0.37037037037037035</v>
      </c>
      <c r="G72" s="454">
        <f>F72+F73</f>
        <v>1</v>
      </c>
      <c r="I72" s="299" t="s">
        <v>45</v>
      </c>
      <c r="J72" s="260">
        <f>COUNTIFS('1. ALL DATA'!$X$5:$X$128,"PROTECTING AND STRENGTHENING COMMUNITIES",'1. ALL DATA'!$M$5:$M$128,"Fully Achieved")</f>
        <v>0</v>
      </c>
      <c r="K72" s="261">
        <f>J72/J86</f>
        <v>0</v>
      </c>
      <c r="L72" s="457">
        <f>K72+K73</f>
        <v>0</v>
      </c>
      <c r="M72" s="261" t="e">
        <f>J72/J87</f>
        <v>#DIV/0!</v>
      </c>
      <c r="N72" s="454" t="e">
        <f>M72+M73</f>
        <v>#DIV/0!</v>
      </c>
      <c r="P72" s="299" t="s">
        <v>45</v>
      </c>
      <c r="Q72" s="260">
        <f>COUNTIFS('1. ALL DATA'!$X$5:$X$128,"PROTECTING AND STRENGTHENING COMMUNITIES",'1. ALL DATA'!$R$5:$R$128,"Fully Achieved")</f>
        <v>0</v>
      </c>
      <c r="R72" s="261">
        <f>Q72/Q86</f>
        <v>0</v>
      </c>
      <c r="S72" s="457">
        <f>R72+R73</f>
        <v>0</v>
      </c>
      <c r="T72" s="261" t="e">
        <f>Q72/Q87</f>
        <v>#DIV/0!</v>
      </c>
      <c r="U72" s="454" t="e">
        <f>T72+T73</f>
        <v>#DIV/0!</v>
      </c>
      <c r="W72" s="299" t="s">
        <v>40</v>
      </c>
      <c r="X72" s="262">
        <f>COUNTIFS('1. ALL DATA'!$X$5:$X$128,"PROTECTING AND STRENGTHENING COMMUNITIES",'1. ALL DATA'!$V$5:$V$128,"Fully Achieved")</f>
        <v>0</v>
      </c>
      <c r="Y72" s="261">
        <f>X72/$X$86</f>
        <v>0</v>
      </c>
      <c r="Z72" s="457">
        <f>Y72+Y73</f>
        <v>0</v>
      </c>
      <c r="AA72" s="261" t="e">
        <f>X72/$X$87</f>
        <v>#DIV/0!</v>
      </c>
      <c r="AB72" s="454" t="e">
        <f>AA72+AA73</f>
        <v>#DIV/0!</v>
      </c>
    </row>
    <row r="73" spans="2:28" ht="27.75" customHeight="1">
      <c r="B73" s="250" t="s">
        <v>41</v>
      </c>
      <c r="C73" s="260">
        <f>COUNTIFS('1. ALL DATA'!$X$5:$X$128,"PROTECTING AND STRENGTHENING COMMUNITIES",'1. ALL DATA'!$H$5:$H$128,"On track to be achieved")</f>
        <v>17</v>
      </c>
      <c r="D73" s="261">
        <f>C73/C86</f>
        <v>0.34</v>
      </c>
      <c r="E73" s="457"/>
      <c r="F73" s="261">
        <f>C73/C87</f>
        <v>0.62962962962962965</v>
      </c>
      <c r="G73" s="454"/>
      <c r="I73" s="299" t="s">
        <v>41</v>
      </c>
      <c r="J73" s="260">
        <f>COUNTIFS('1. ALL DATA'!$X$5:$X$128,"PROTECTING AND STRENGTHENING COMMUNITIES",'1. ALL DATA'!$M$5:$M$128,"On track to be achieved")</f>
        <v>0</v>
      </c>
      <c r="K73" s="261">
        <f>J73/J86</f>
        <v>0</v>
      </c>
      <c r="L73" s="457"/>
      <c r="M73" s="261" t="e">
        <f>J73/J87</f>
        <v>#DIV/0!</v>
      </c>
      <c r="N73" s="454"/>
      <c r="P73" s="299" t="s">
        <v>41</v>
      </c>
      <c r="Q73" s="260">
        <f>COUNTIFS('1. ALL DATA'!$X$5:$X$128,"PROTECTING AND STRENGTHENING COMMUNITIES",'1. ALL DATA'!$R$5:$R$128,"On track to be achieved")</f>
        <v>0</v>
      </c>
      <c r="R73" s="261">
        <f>Q73/Q86</f>
        <v>0</v>
      </c>
      <c r="S73" s="457"/>
      <c r="T73" s="261" t="e">
        <f>Q73/Q87</f>
        <v>#DIV/0!</v>
      </c>
      <c r="U73" s="454"/>
      <c r="W73" s="299" t="s">
        <v>82</v>
      </c>
      <c r="X73" s="262">
        <f>COUNTIFS('1. ALL DATA'!$X$5:$X$128,"PROTECTING AND STRENGTHENING COMMUNITIES",'1. ALL DATA'!$V$5:$V$128,"Numerical Outturn Within 5% Tolerance")</f>
        <v>0</v>
      </c>
      <c r="Y73" s="261">
        <f>X73/$X$86</f>
        <v>0</v>
      </c>
      <c r="Z73" s="457"/>
      <c r="AA73" s="261" t="e">
        <f>X73/$X$87</f>
        <v>#DIV/0!</v>
      </c>
      <c r="AB73" s="454"/>
    </row>
    <row r="74" spans="2:28" ht="7.5" customHeight="1">
      <c r="B74" s="53"/>
      <c r="C74" s="263"/>
      <c r="D74" s="195"/>
      <c r="E74" s="195"/>
      <c r="F74" s="195"/>
      <c r="G74" s="54"/>
      <c r="I74" s="300"/>
      <c r="J74" s="263"/>
      <c r="K74" s="195"/>
      <c r="L74" s="195"/>
      <c r="M74" s="195"/>
      <c r="N74" s="54"/>
      <c r="P74" s="300"/>
      <c r="Q74" s="263"/>
      <c r="R74" s="195"/>
      <c r="S74" s="195"/>
      <c r="T74" s="195"/>
      <c r="U74" s="54"/>
      <c r="W74" s="307"/>
      <c r="X74" s="56"/>
      <c r="Y74" s="195"/>
      <c r="Z74" s="195"/>
      <c r="AA74" s="195"/>
      <c r="AB74" s="54"/>
    </row>
    <row r="75" spans="2:28" ht="18.75" customHeight="1">
      <c r="B75" s="455" t="s">
        <v>26</v>
      </c>
      <c r="C75" s="456">
        <f>COUNTIFS('1. ALL DATA'!$X$5:$X$128,"PROTECTING AND STRENGTHENING COMMUNITIES",'1. ALL DATA'!$H$5:$H$128,"In danger of falling behind target")</f>
        <v>0</v>
      </c>
      <c r="D75" s="457">
        <f>C75/C86</f>
        <v>0</v>
      </c>
      <c r="E75" s="457">
        <f>D75</f>
        <v>0</v>
      </c>
      <c r="F75" s="457">
        <f>C75/C87</f>
        <v>0</v>
      </c>
      <c r="G75" s="459">
        <f>F75</f>
        <v>0</v>
      </c>
      <c r="I75" s="455" t="s">
        <v>26</v>
      </c>
      <c r="J75" s="456">
        <f>COUNTIFS('1. ALL DATA'!$X$5:$X$128,"PROTECTING AND STRENGTHENING COMMUNITIES",'1. ALL DATA'!$M$5:$M$128,"In danger of falling behind target")</f>
        <v>0</v>
      </c>
      <c r="K75" s="457">
        <f>J75/J86</f>
        <v>0</v>
      </c>
      <c r="L75" s="457">
        <f>K75</f>
        <v>0</v>
      </c>
      <c r="M75" s="457" t="e">
        <f>J75/J87</f>
        <v>#DIV/0!</v>
      </c>
      <c r="N75" s="459" t="e">
        <f>M75</f>
        <v>#DIV/0!</v>
      </c>
      <c r="P75" s="455" t="s">
        <v>26</v>
      </c>
      <c r="Q75" s="456">
        <f>COUNTIFS('1. ALL DATA'!$X$5:$X$128,"PROTECTING AND STRENGTHENING COMMUNITIES",'1. ALL DATA'!$R$5:$R$128,"In danger of falling behind target")</f>
        <v>0</v>
      </c>
      <c r="R75" s="457">
        <f>Q75/Q86</f>
        <v>0</v>
      </c>
      <c r="S75" s="457">
        <f>R75</f>
        <v>0</v>
      </c>
      <c r="T75" s="457" t="e">
        <f>Q75/Q87</f>
        <v>#DIV/0!</v>
      </c>
      <c r="U75" s="459" t="e">
        <f>T75</f>
        <v>#DIV/0!</v>
      </c>
      <c r="W75" s="301" t="s">
        <v>83</v>
      </c>
      <c r="X75" s="262">
        <f>COUNTIFS('1. ALL DATA'!$X$5:$X$128,"PROTECTING AND STRENGTHENING COMMUNITIES",'1. ALL DATA'!$V$5:$V$128,"Numerical Outturn Within 10% Tolerance")</f>
        <v>0</v>
      </c>
      <c r="Y75" s="261">
        <f>X75/$X$86</f>
        <v>0</v>
      </c>
      <c r="Z75" s="460">
        <f>SUM(Y75:Y78)</f>
        <v>0</v>
      </c>
      <c r="AA75" s="266" t="e">
        <f>X75/$X$87</f>
        <v>#DIV/0!</v>
      </c>
      <c r="AB75" s="459" t="e">
        <f>SUM(AA75:AA78)</f>
        <v>#DIV/0!</v>
      </c>
    </row>
    <row r="76" spans="2:28" ht="18.75" customHeight="1">
      <c r="B76" s="455"/>
      <c r="C76" s="456"/>
      <c r="D76" s="457"/>
      <c r="E76" s="457"/>
      <c r="F76" s="457"/>
      <c r="G76" s="459"/>
      <c r="I76" s="455"/>
      <c r="J76" s="456"/>
      <c r="K76" s="457"/>
      <c r="L76" s="457"/>
      <c r="M76" s="457"/>
      <c r="N76" s="459"/>
      <c r="P76" s="455"/>
      <c r="Q76" s="456"/>
      <c r="R76" s="457"/>
      <c r="S76" s="457"/>
      <c r="T76" s="457"/>
      <c r="U76" s="459"/>
      <c r="W76" s="301" t="s">
        <v>84</v>
      </c>
      <c r="X76" s="262">
        <f>COUNTIFS('1. ALL DATA'!$X$5:$X$128,"PROTECTING AND STRENGTHENING COMMUNITIES",'1. ALL DATA'!$V$5:$V$128,"Target Partially Met")</f>
        <v>0</v>
      </c>
      <c r="Y76" s="261">
        <f>X76/$X$86</f>
        <v>0</v>
      </c>
      <c r="Z76" s="461"/>
      <c r="AA76" s="266" t="e">
        <f>X76/$X$87</f>
        <v>#DIV/0!</v>
      </c>
      <c r="AB76" s="459"/>
    </row>
    <row r="77" spans="2:28" ht="18.75" customHeight="1">
      <c r="B77" s="455"/>
      <c r="C77" s="456"/>
      <c r="D77" s="457"/>
      <c r="E77" s="457"/>
      <c r="F77" s="457"/>
      <c r="G77" s="459"/>
      <c r="I77" s="455"/>
      <c r="J77" s="456"/>
      <c r="K77" s="457"/>
      <c r="L77" s="457"/>
      <c r="M77" s="457"/>
      <c r="N77" s="459"/>
      <c r="P77" s="455"/>
      <c r="Q77" s="456"/>
      <c r="R77" s="457"/>
      <c r="S77" s="457"/>
      <c r="T77" s="457"/>
      <c r="U77" s="459"/>
      <c r="W77" s="301" t="s">
        <v>86</v>
      </c>
      <c r="X77" s="262">
        <f>COUNTIFS('1. ALL DATA'!$X$5:$X$128,"PROTECTING AND STRENGTHENING COMMUNITIES",'1. ALL DATA'!$V$5:$V$128,"Completion Date Within Reasonable Tolerance")</f>
        <v>0</v>
      </c>
      <c r="Y77" s="261">
        <f>X77/$X$86</f>
        <v>0</v>
      </c>
      <c r="Z77" s="462"/>
      <c r="AA77" s="266" t="e">
        <f>X77/$X$87</f>
        <v>#DIV/0!</v>
      </c>
      <c r="AB77" s="459"/>
    </row>
    <row r="78" spans="2:28" ht="6" customHeight="1">
      <c r="B78" s="170"/>
      <c r="C78" s="56"/>
      <c r="D78" s="195"/>
      <c r="E78" s="195"/>
      <c r="F78" s="195"/>
      <c r="G78" s="172"/>
      <c r="I78" s="302"/>
      <c r="J78" s="56"/>
      <c r="K78" s="195"/>
      <c r="L78" s="195"/>
      <c r="M78" s="195"/>
      <c r="N78" s="172"/>
      <c r="P78" s="302"/>
      <c r="Q78" s="56"/>
      <c r="R78" s="195"/>
      <c r="S78" s="195"/>
      <c r="T78" s="195"/>
      <c r="U78" s="172"/>
      <c r="W78" s="307"/>
      <c r="X78" s="56"/>
      <c r="Y78" s="195"/>
      <c r="Z78" s="195"/>
      <c r="AA78" s="195"/>
      <c r="AB78" s="172"/>
    </row>
    <row r="79" spans="2:28" ht="30" customHeight="1">
      <c r="B79" s="338" t="s">
        <v>42</v>
      </c>
      <c r="C79" s="260">
        <f>COUNTIFS('1. ALL DATA'!$X$5:$X$128,"PROTECTING AND STRENGTHENING COMMUNITIES",'1. ALL DATA'!$H$5:$H$128,"Completed behind schedule")</f>
        <v>0</v>
      </c>
      <c r="D79" s="261">
        <f>C79/C86</f>
        <v>0</v>
      </c>
      <c r="E79" s="457">
        <f>D79+D80</f>
        <v>0</v>
      </c>
      <c r="F79" s="261">
        <f>C79/C87</f>
        <v>0</v>
      </c>
      <c r="G79" s="458">
        <f>F79+F80</f>
        <v>0</v>
      </c>
      <c r="I79" s="340" t="s">
        <v>42</v>
      </c>
      <c r="J79" s="260">
        <f>COUNTIFS('1. ALL DATA'!$X$5:$X$128,"PROTECTING AND STRENGTHENING COMMUNITIES",'1. ALL DATA'!$M$5:$M$128,"Completed behind schedule")</f>
        <v>0</v>
      </c>
      <c r="K79" s="261">
        <f>J79/J86</f>
        <v>0</v>
      </c>
      <c r="L79" s="457">
        <f>K79+K80</f>
        <v>0</v>
      </c>
      <c r="M79" s="261" t="e">
        <f>J79/J87</f>
        <v>#DIV/0!</v>
      </c>
      <c r="N79" s="458" t="e">
        <f>M79+M80</f>
        <v>#DIV/0!</v>
      </c>
      <c r="P79" s="340" t="s">
        <v>42</v>
      </c>
      <c r="Q79" s="260">
        <f>COUNTIFS('1. ALL DATA'!$X$5:$X$128,"PROTECTING AND STRENGTHENING COMMUNITIES",'1. ALL DATA'!$R$5:$R$128,"Completed behind schedule")</f>
        <v>0</v>
      </c>
      <c r="R79" s="261">
        <f>Q79/Q86</f>
        <v>0</v>
      </c>
      <c r="S79" s="457">
        <f>R79+R80</f>
        <v>0</v>
      </c>
      <c r="T79" s="261" t="e">
        <f>Q79/Q87</f>
        <v>#DIV/0!</v>
      </c>
      <c r="U79" s="458" t="e">
        <f>T79+T80</f>
        <v>#DIV/0!</v>
      </c>
      <c r="W79" s="340" t="s">
        <v>85</v>
      </c>
      <c r="X79" s="262">
        <f>COUNTIFS('1. ALL DATA'!$X$5:$X$128,"PROTECTING AND STRENGTHENING COMMUNITIES",'1. ALL DATA'!$V$5:$V$128,"Completed Significantly After Target Deadline")</f>
        <v>0</v>
      </c>
      <c r="Y79" s="261">
        <f>X79/$X$86</f>
        <v>0</v>
      </c>
      <c r="Z79" s="457">
        <f>Y79+Y80</f>
        <v>0</v>
      </c>
      <c r="AA79" s="261" t="e">
        <f>X79/$X$87</f>
        <v>#DIV/0!</v>
      </c>
      <c r="AB79" s="458" t="e">
        <f>AA79+AA80</f>
        <v>#DIV/0!</v>
      </c>
    </row>
    <row r="80" spans="2:28" ht="30" customHeight="1">
      <c r="B80" s="338" t="s">
        <v>27</v>
      </c>
      <c r="C80" s="260">
        <f>COUNTIFS('1. ALL DATA'!$X$5:$X$128,"PROTECTING AND STRENGTHENING COMMUNITIES",'1. ALL DATA'!$H$5:$H$128,"Off target")</f>
        <v>0</v>
      </c>
      <c r="D80" s="261">
        <f>C80/C86</f>
        <v>0</v>
      </c>
      <c r="E80" s="457"/>
      <c r="F80" s="261">
        <f>C80/C87</f>
        <v>0</v>
      </c>
      <c r="G80" s="458"/>
      <c r="I80" s="340" t="s">
        <v>27</v>
      </c>
      <c r="J80" s="260">
        <f>COUNTIFS('1. ALL DATA'!$X$5:$X$128,"PROTECTING AND STRENGTHENING COMMUNITIES",'1. ALL DATA'!$M$5:$M$128,"Off target")</f>
        <v>0</v>
      </c>
      <c r="K80" s="261">
        <f>J80/J86</f>
        <v>0</v>
      </c>
      <c r="L80" s="457"/>
      <c r="M80" s="261" t="e">
        <f>J80/J87</f>
        <v>#DIV/0!</v>
      </c>
      <c r="N80" s="458"/>
      <c r="P80" s="340" t="s">
        <v>27</v>
      </c>
      <c r="Q80" s="260">
        <f>COUNTIFS('1. ALL DATA'!$X$5:$X$128,"PROTECTING AND STRENGTHENING COMMUNITIES",'1. ALL DATA'!$R$5:$R$128,"Off target")</f>
        <v>0</v>
      </c>
      <c r="R80" s="261">
        <f>Q80/Q86</f>
        <v>0</v>
      </c>
      <c r="S80" s="457"/>
      <c r="T80" s="261" t="e">
        <f>Q80/Q87</f>
        <v>#DIV/0!</v>
      </c>
      <c r="U80" s="458"/>
      <c r="W80" s="340" t="s">
        <v>27</v>
      </c>
      <c r="X80" s="262">
        <f>COUNTIFS('1. ALL DATA'!$X$5:$X$128,"PROTECTING AND STRENGTHENING COMMUNITIES",'1. ALL DATA'!$V$5:$V$128,"Off Target")</f>
        <v>0</v>
      </c>
      <c r="Y80" s="261">
        <f>X80/$X$86</f>
        <v>0</v>
      </c>
      <c r="Z80" s="457"/>
      <c r="AA80" s="261" t="e">
        <f>X80/$X$87</f>
        <v>#DIV/0!</v>
      </c>
      <c r="AB80" s="458"/>
    </row>
    <row r="81" spans="2:28" ht="5.25" customHeight="1">
      <c r="B81" s="53"/>
      <c r="C81" s="263"/>
      <c r="D81" s="195"/>
      <c r="E81" s="195"/>
      <c r="F81" s="195"/>
      <c r="G81" s="92"/>
      <c r="I81" s="56"/>
      <c r="J81" s="263"/>
      <c r="K81" s="195"/>
      <c r="L81" s="195"/>
      <c r="M81" s="195"/>
      <c r="N81" s="92"/>
      <c r="P81" s="56"/>
      <c r="Q81" s="263"/>
      <c r="R81" s="195"/>
      <c r="S81" s="195"/>
      <c r="T81" s="195"/>
      <c r="U81" s="92"/>
      <c r="W81" s="283"/>
      <c r="X81" s="284"/>
      <c r="Y81" s="279"/>
      <c r="Z81" s="279"/>
      <c r="AA81" s="280"/>
      <c r="AB81" s="241"/>
    </row>
    <row r="82" spans="2:28" ht="15.75" customHeight="1">
      <c r="B82" s="48" t="s">
        <v>1</v>
      </c>
      <c r="C82" s="272">
        <f>COUNTIFS('1. ALL DATA'!$X$5:$X$128,"PROTECTING AND STRENGTHENING COMMUNITIES",'1. ALL DATA'!$H$5:$H$128,"Not yet due")</f>
        <v>23</v>
      </c>
      <c r="D82" s="255">
        <f>C82/C86</f>
        <v>0.46</v>
      </c>
      <c r="E82" s="255">
        <f>D82</f>
        <v>0.46</v>
      </c>
      <c r="F82" s="51"/>
      <c r="G82" s="47"/>
      <c r="I82" s="287" t="s">
        <v>1</v>
      </c>
      <c r="J82" s="272">
        <f>COUNTIFS('1. ALL DATA'!$X$5:$X$128,"PROTECTING AND STRENGTHENING COMMUNITIES",'1. ALL DATA'!$M$5:$M$128,"Not yet due")</f>
        <v>0</v>
      </c>
      <c r="K82" s="255">
        <f>J82/J86</f>
        <v>0</v>
      </c>
      <c r="L82" s="255">
        <f>K82</f>
        <v>0</v>
      </c>
      <c r="M82" s="51"/>
      <c r="N82" s="47"/>
      <c r="P82" s="287" t="s">
        <v>1</v>
      </c>
      <c r="Q82" s="272">
        <f>COUNTIFS('1. ALL DATA'!$X$5:$X$128,"PROTECTING AND STRENGTHENING COMMUNITIES",'1. ALL DATA'!$R$5:$R$128,"Not yet due")</f>
        <v>0</v>
      </c>
      <c r="R82" s="255">
        <f>Q82/Q86</f>
        <v>0</v>
      </c>
      <c r="S82" s="255">
        <f>R82</f>
        <v>0</v>
      </c>
      <c r="T82" s="51"/>
      <c r="U82" s="93"/>
      <c r="W82" s="308" t="s">
        <v>1</v>
      </c>
      <c r="X82" s="272">
        <f>COUNTIFS('1. ALL DATA'!$X$5:$X$128,"PROTECTING AND STRENGTHENING COMMUNITIES",'1. ALL DATA'!$V$5:$V$128,"not yet due")</f>
        <v>0</v>
      </c>
      <c r="Y82" s="255">
        <f>X82/$X$86</f>
        <v>0</v>
      </c>
      <c r="Z82" s="255">
        <f>Y82</f>
        <v>0</v>
      </c>
      <c r="AA82" s="51"/>
      <c r="AB82" s="238"/>
    </row>
    <row r="83" spans="2:28" ht="15.75" customHeight="1">
      <c r="B83" s="48" t="s">
        <v>46</v>
      </c>
      <c r="C83" s="272">
        <f>COUNTIFS('1. ALL DATA'!$X$5:$X$128,"PROTECTING AND STRENGTHENING COMMUNITIES",'1. ALL DATA'!$H$5:$H$128,"Update not provided")</f>
        <v>0</v>
      </c>
      <c r="D83" s="255">
        <f>C83/C86</f>
        <v>0</v>
      </c>
      <c r="E83" s="255">
        <f>D83</f>
        <v>0</v>
      </c>
      <c r="F83" s="51"/>
      <c r="G83" s="98"/>
      <c r="I83" s="287" t="s">
        <v>46</v>
      </c>
      <c r="J83" s="272">
        <f>COUNTIFS('1. ALL DATA'!$X$5:$X$128,"PROTECTING AND STRENGTHENING COMMUNITIES",'1. ALL DATA'!$M$5:$M$128,"Update not provided")</f>
        <v>50</v>
      </c>
      <c r="K83" s="255">
        <f>J83/J86</f>
        <v>1</v>
      </c>
      <c r="L83" s="255">
        <f>K83</f>
        <v>1</v>
      </c>
      <c r="M83" s="51"/>
      <c r="N83" s="98"/>
      <c r="P83" s="287" t="s">
        <v>46</v>
      </c>
      <c r="Q83" s="272">
        <f>COUNTIFS('1. ALL DATA'!$X$5:$X$128,"PROTECTING AND STRENGTHENING COMMUNITIES",'1. ALL DATA'!$R$5:$R$128,"Update not provided")</f>
        <v>50</v>
      </c>
      <c r="R83" s="255">
        <f>Q83/Q86</f>
        <v>1</v>
      </c>
      <c r="S83" s="255">
        <f>R83</f>
        <v>1</v>
      </c>
      <c r="T83" s="51"/>
      <c r="U83" s="94"/>
      <c r="W83" s="309" t="s">
        <v>46</v>
      </c>
      <c r="X83" s="272">
        <f>COUNTIFS('1. ALL DATA'!$X$5:$X$128,"PROTECTING AND STRENGTHENING COMMUNITIES",'1. ALL DATA'!$V$5:$V$128,"update not provided")</f>
        <v>50</v>
      </c>
      <c r="Y83" s="255">
        <f>X83/$X$86</f>
        <v>1</v>
      </c>
      <c r="Z83" s="255">
        <f>Y83</f>
        <v>1</v>
      </c>
      <c r="AA83" s="51"/>
    </row>
    <row r="84" spans="2:28" ht="15.75" customHeight="1">
      <c r="B84" s="49" t="s">
        <v>22</v>
      </c>
      <c r="C84" s="272">
        <f>COUNTIFS('1. ALL DATA'!$X$5:$X$128,"PROTECTING AND STRENGTHENING COMMUNITIES",'1. ALL DATA'!$H$5:$H$128,"Deferred")</f>
        <v>0</v>
      </c>
      <c r="D84" s="256">
        <f>C84/C86</f>
        <v>0</v>
      </c>
      <c r="E84" s="256">
        <f>D84</f>
        <v>0</v>
      </c>
      <c r="F84" s="46"/>
      <c r="G84" s="47"/>
      <c r="I84" s="288" t="s">
        <v>22</v>
      </c>
      <c r="J84" s="272">
        <f>COUNTIFS('1. ALL DATA'!$X$5:$X$128,"PROTECTING AND STRENGTHENING COMMUNITIES",'1. ALL DATA'!$M$5:$M$128,"Deferred")</f>
        <v>0</v>
      </c>
      <c r="K84" s="256">
        <f>J84/J86</f>
        <v>0</v>
      </c>
      <c r="L84" s="256">
        <f>K84</f>
        <v>0</v>
      </c>
      <c r="M84" s="46"/>
      <c r="N84" s="47"/>
      <c r="P84" s="288" t="s">
        <v>22</v>
      </c>
      <c r="Q84" s="272">
        <f>COUNTIFS('1. ALL DATA'!$X$5:$X$128,"PROTECTING AND STRENGTHENING COMMUNITIES",'1. ALL DATA'!$R$5:$R$128,"Deferred")</f>
        <v>0</v>
      </c>
      <c r="R84" s="256">
        <f>Q84/Q86</f>
        <v>0</v>
      </c>
      <c r="S84" s="256">
        <f>R84</f>
        <v>0</v>
      </c>
      <c r="T84" s="46"/>
      <c r="U84" s="93"/>
      <c r="W84" s="310" t="s">
        <v>22</v>
      </c>
      <c r="X84" s="272">
        <f>COUNTIFS('1. ALL DATA'!$X$5:$X$128,"PROTECTING AND STRENGTHENING COMMUNITIES",'1. ALL DATA'!$V$5:$V$128,"Deferred")</f>
        <v>0</v>
      </c>
      <c r="Y84" s="256">
        <f>X84/$X$86</f>
        <v>0</v>
      </c>
      <c r="Z84" s="256">
        <f>Y84</f>
        <v>0</v>
      </c>
      <c r="AA84" s="46"/>
      <c r="AB84" s="238"/>
    </row>
    <row r="85" spans="2:28" ht="15.75" customHeight="1">
      <c r="B85" s="49" t="s">
        <v>28</v>
      </c>
      <c r="C85" s="272">
        <f>COUNTIFS('1. ALL DATA'!$X$5:$X$128,"PROTECTING AND STRENGTHENING COMMUNITIES",'1. ALL DATA'!$H$5:$H$128,"Deleted")</f>
        <v>0</v>
      </c>
      <c r="D85" s="256">
        <f>C85/C86</f>
        <v>0</v>
      </c>
      <c r="E85" s="256">
        <f>D85</f>
        <v>0</v>
      </c>
      <c r="F85" s="46"/>
      <c r="G85" s="239" t="s">
        <v>62</v>
      </c>
      <c r="I85" s="288" t="s">
        <v>28</v>
      </c>
      <c r="J85" s="272">
        <f>COUNTIFS('1. ALL DATA'!$X$5:$X$128,"PROTECTING AND STRENGTHENING COMMUNITIES",'1. ALL DATA'!$M$5:$M$128,"Deleted")</f>
        <v>0</v>
      </c>
      <c r="K85" s="256">
        <f>J85/J86</f>
        <v>0</v>
      </c>
      <c r="L85" s="256">
        <f>K85</f>
        <v>0</v>
      </c>
      <c r="M85" s="46"/>
      <c r="N85" s="239" t="s">
        <v>62</v>
      </c>
      <c r="P85" s="288" t="s">
        <v>28</v>
      </c>
      <c r="Q85" s="272">
        <f>COUNTIFS('1. ALL DATA'!$X$5:$X$128,"PROTECTING AND STRENGTHENING COMMUNITIES",'1. ALL DATA'!$R$5:$R$128,"Deleted")</f>
        <v>0</v>
      </c>
      <c r="R85" s="256">
        <f>Q85/Q86</f>
        <v>0</v>
      </c>
      <c r="S85" s="256">
        <f>R85</f>
        <v>0</v>
      </c>
      <c r="T85" s="46"/>
      <c r="U85" s="239" t="s">
        <v>62</v>
      </c>
      <c r="W85" s="310" t="s">
        <v>28</v>
      </c>
      <c r="X85" s="272">
        <f>COUNTIFS('1. ALL DATA'!$X$5:$X$128,"PROTECTING AND STRENGTHENING COMMUNITIES",'1. ALL DATA'!$V$5:$V$128,"Deleted")</f>
        <v>0</v>
      </c>
      <c r="Y85" s="256">
        <f>X85/$X$86</f>
        <v>0</v>
      </c>
      <c r="Z85" s="256">
        <f>Y85</f>
        <v>0</v>
      </c>
      <c r="AA85" s="46"/>
      <c r="AB85" s="239"/>
    </row>
    <row r="86" spans="2:28" ht="15.75" customHeight="1">
      <c r="B86" s="50" t="s">
        <v>30</v>
      </c>
      <c r="C86" s="274">
        <f>SUM(C72:C85)</f>
        <v>50</v>
      </c>
      <c r="D86" s="46"/>
      <c r="E86" s="46"/>
      <c r="F86" s="47"/>
      <c r="G86" s="47"/>
      <c r="I86" s="289" t="s">
        <v>30</v>
      </c>
      <c r="J86" s="274">
        <f>SUM(J72:J85)</f>
        <v>50</v>
      </c>
      <c r="K86" s="46"/>
      <c r="L86" s="46"/>
      <c r="M86" s="47"/>
      <c r="N86" s="47"/>
      <c r="P86" s="289" t="s">
        <v>30</v>
      </c>
      <c r="Q86" s="274">
        <f>SUM(Q72:Q85)</f>
        <v>50</v>
      </c>
      <c r="R86" s="46"/>
      <c r="S86" s="46"/>
      <c r="T86" s="47"/>
      <c r="U86" s="93"/>
      <c r="W86" s="311" t="s">
        <v>30</v>
      </c>
      <c r="X86" s="274">
        <f>SUM(X72:X85)</f>
        <v>50</v>
      </c>
      <c r="Y86" s="46"/>
      <c r="Z86" s="46"/>
      <c r="AA86" s="47"/>
      <c r="AB86" s="238"/>
    </row>
    <row r="87" spans="2:28" ht="15.75" customHeight="1">
      <c r="B87" s="50" t="s">
        <v>31</v>
      </c>
      <c r="C87" s="274">
        <f>C86-C85-C84-C83-C82</f>
        <v>27</v>
      </c>
      <c r="D87" s="47"/>
      <c r="E87" s="47"/>
      <c r="F87" s="47"/>
      <c r="G87" s="47"/>
      <c r="I87" s="289" t="s">
        <v>31</v>
      </c>
      <c r="J87" s="274">
        <f>J86-J85-J84-J83-J82</f>
        <v>0</v>
      </c>
      <c r="K87" s="47"/>
      <c r="L87" s="47"/>
      <c r="M87" s="47"/>
      <c r="N87" s="47"/>
      <c r="P87" s="289" t="s">
        <v>31</v>
      </c>
      <c r="Q87" s="274">
        <f>Q86-Q85-Q84-Q83-Q82</f>
        <v>0</v>
      </c>
      <c r="R87" s="47"/>
      <c r="S87" s="47"/>
      <c r="T87" s="47"/>
      <c r="U87" s="93"/>
      <c r="W87" s="311" t="s">
        <v>31</v>
      </c>
      <c r="X87" s="274">
        <f>X86-X85-X84-X83-X82</f>
        <v>0</v>
      </c>
      <c r="Y87" s="47"/>
      <c r="Z87" s="47"/>
      <c r="AA87" s="47"/>
      <c r="AB87" s="239" t="s">
        <v>62</v>
      </c>
    </row>
    <row r="88" spans="2:28" ht="15.75" customHeight="1">
      <c r="AB88" s="238"/>
    </row>
    <row r="89" spans="2:28" ht="15.75" customHeight="1">
      <c r="AB89" s="238"/>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9" zoomScale="70" zoomScaleNormal="70" workbookViewId="0">
      <selection activeCell="A20" sqref="A20:XFD35"/>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1" customWidth="1"/>
    <col min="56" max="16384" width="9.140625" style="3"/>
  </cols>
  <sheetData>
    <row r="1" spans="2:56" s="2" customFormat="1" ht="36" thickTop="1">
      <c r="B1" s="2" t="s">
        <v>32</v>
      </c>
      <c r="M1" s="463" t="s">
        <v>228</v>
      </c>
      <c r="N1" s="464"/>
      <c r="O1" s="464"/>
      <c r="P1" s="464"/>
      <c r="Q1" s="464"/>
      <c r="R1" s="464"/>
      <c r="S1" s="464"/>
      <c r="T1" s="464"/>
      <c r="U1" s="464"/>
      <c r="V1" s="464"/>
      <c r="W1" s="464"/>
      <c r="X1" s="464"/>
      <c r="Y1" s="464"/>
      <c r="Z1" s="465"/>
      <c r="AZ1" s="100"/>
      <c r="BA1" s="100"/>
      <c r="BB1" s="100"/>
      <c r="BC1" s="100"/>
    </row>
    <row r="2" spans="2:56" s="2" customFormat="1" ht="35.25">
      <c r="M2" s="466"/>
      <c r="N2" s="467"/>
      <c r="O2" s="467"/>
      <c r="P2" s="467"/>
      <c r="Q2" s="467"/>
      <c r="R2" s="467"/>
      <c r="S2" s="467"/>
      <c r="T2" s="467"/>
      <c r="U2" s="467"/>
      <c r="V2" s="467"/>
      <c r="W2" s="467"/>
      <c r="X2" s="467"/>
      <c r="Y2" s="467"/>
      <c r="Z2" s="468"/>
      <c r="AZ2" s="100"/>
      <c r="BA2" s="100"/>
      <c r="BB2" s="100"/>
      <c r="BC2" s="100"/>
    </row>
    <row r="3" spans="2:56" s="2" customFormat="1" ht="36" thickBot="1">
      <c r="M3" s="469"/>
      <c r="N3" s="470"/>
      <c r="O3" s="470"/>
      <c r="P3" s="470"/>
      <c r="Q3" s="470"/>
      <c r="R3" s="470"/>
      <c r="S3" s="470"/>
      <c r="T3" s="470"/>
      <c r="U3" s="470"/>
      <c r="V3" s="470"/>
      <c r="W3" s="470"/>
      <c r="X3" s="470"/>
      <c r="Y3" s="470"/>
      <c r="Z3" s="471"/>
      <c r="AZ3" s="100"/>
      <c r="BA3" s="100"/>
      <c r="BB3" s="100"/>
      <c r="BC3" s="100"/>
    </row>
    <row r="4" spans="2:56" ht="15.75" thickTop="1">
      <c r="N4" s="22" t="s">
        <v>62</v>
      </c>
      <c r="W4" s="22" t="s">
        <v>62</v>
      </c>
      <c r="AF4" s="22" t="s">
        <v>62</v>
      </c>
      <c r="AO4" s="22" t="s">
        <v>62</v>
      </c>
    </row>
    <row r="5" spans="2:56">
      <c r="AY5" s="5" t="s">
        <v>33</v>
      </c>
      <c r="AZ5" s="102"/>
      <c r="BA5" s="102"/>
      <c r="BB5" s="102"/>
      <c r="BC5" s="102"/>
      <c r="BD5" s="4"/>
    </row>
    <row r="6" spans="2:56">
      <c r="AY6" s="6"/>
      <c r="AZ6" s="103" t="s">
        <v>34</v>
      </c>
      <c r="BA6" s="103" t="s">
        <v>35</v>
      </c>
      <c r="BB6" s="103" t="s">
        <v>36</v>
      </c>
      <c r="BC6" s="103" t="s">
        <v>37</v>
      </c>
      <c r="BD6" s="4"/>
    </row>
    <row r="7" spans="2:56">
      <c r="AY7" s="7" t="s">
        <v>19</v>
      </c>
      <c r="AZ7" s="182">
        <f>'3. % BY PRIORITY'!G6</f>
        <v>0.96153846153846156</v>
      </c>
      <c r="BA7" s="182" t="e">
        <f>'3. % BY PRIORITY'!N6</f>
        <v>#DIV/0!</v>
      </c>
      <c r="BB7" s="182" t="e">
        <f>'3. % BY PRIORITY'!U6</f>
        <v>#DIV/0!</v>
      </c>
      <c r="BC7" s="182" t="e">
        <f>'3. % BY PRIORITY'!AB6</f>
        <v>#DIV/0!</v>
      </c>
      <c r="BD7" s="4"/>
    </row>
    <row r="8" spans="2:56">
      <c r="L8" s="8"/>
      <c r="M8" s="8"/>
      <c r="AY8" s="7" t="s">
        <v>20</v>
      </c>
      <c r="AZ8" s="182">
        <f>'3. % BY PRIORITY'!G9</f>
        <v>0</v>
      </c>
      <c r="BA8" s="182" t="e">
        <f>'3. % BY PRIORITY'!N9</f>
        <v>#DIV/0!</v>
      </c>
      <c r="BB8" s="182" t="e">
        <f>'3. % BY PRIORITY'!U9</f>
        <v>#DIV/0!</v>
      </c>
      <c r="BC8" s="182" t="e">
        <f>'3. % BY PRIORITY'!AB9</f>
        <v>#DIV/0!</v>
      </c>
      <c r="BD8" s="4"/>
    </row>
    <row r="9" spans="2:56">
      <c r="L9" s="8"/>
      <c r="M9" s="8"/>
      <c r="AY9" s="7" t="s">
        <v>21</v>
      </c>
      <c r="AZ9" s="182">
        <f>'3. % BY PRIORITY'!G13</f>
        <v>3.8461538461538464E-2</v>
      </c>
      <c r="BA9" s="182" t="e">
        <f>'3. % BY PRIORITY'!N13</f>
        <v>#DIV/0!</v>
      </c>
      <c r="BB9" s="182" t="e">
        <f>'3. % BY PRIORITY'!U13</f>
        <v>#DIV/0!</v>
      </c>
      <c r="BC9" s="182" t="e">
        <f>'3. % BY PRIORITY'!AB13</f>
        <v>#DIV/0!</v>
      </c>
      <c r="BD9" s="4"/>
    </row>
    <row r="10" spans="2:56">
      <c r="L10" s="8"/>
      <c r="M10" s="8"/>
      <c r="AY10" s="6"/>
      <c r="AZ10" s="104"/>
      <c r="BA10" s="104"/>
      <c r="BB10" s="104"/>
      <c r="BC10" s="104"/>
      <c r="BD10" s="4"/>
    </row>
    <row r="11" spans="2:56">
      <c r="AY11" s="9"/>
      <c r="AZ11" s="105"/>
      <c r="BA11" s="105"/>
      <c r="BB11" s="106"/>
      <c r="BC11" s="106"/>
      <c r="BD11" s="4"/>
    </row>
    <row r="12" spans="2:56">
      <c r="AY12" s="9"/>
      <c r="AZ12" s="105"/>
      <c r="BA12" s="105"/>
      <c r="BB12" s="106"/>
      <c r="BC12" s="106"/>
      <c r="BD12" s="4"/>
    </row>
    <row r="13" spans="2:56">
      <c r="AY13" s="9"/>
      <c r="AZ13" s="105"/>
      <c r="BA13" s="105"/>
      <c r="BB13" s="106"/>
      <c r="BC13" s="106"/>
      <c r="BD13" s="4"/>
    </row>
    <row r="14" spans="2:56">
      <c r="AY14" s="4"/>
      <c r="AZ14" s="102"/>
      <c r="BA14" s="102"/>
      <c r="BB14" s="102"/>
      <c r="BC14" s="102"/>
      <c r="BD14" s="4"/>
    </row>
    <row r="15" spans="2:56">
      <c r="AY15" s="4"/>
      <c r="AZ15" s="102"/>
      <c r="BA15" s="102"/>
      <c r="BB15" s="102"/>
      <c r="BC15" s="102"/>
      <c r="BD15" s="4"/>
    </row>
    <row r="16" spans="2:56">
      <c r="AY16" s="4"/>
      <c r="AZ16" s="102"/>
      <c r="BA16" s="102"/>
      <c r="BB16" s="102"/>
      <c r="BC16" s="102"/>
      <c r="BD16" s="4"/>
    </row>
    <row r="17" spans="12:56">
      <c r="AY17" s="4"/>
      <c r="AZ17" s="102"/>
      <c r="BA17" s="102"/>
      <c r="BB17" s="102"/>
      <c r="BC17" s="102"/>
      <c r="BD17" s="4"/>
    </row>
    <row r="18" spans="12:56">
      <c r="AY18" s="4"/>
      <c r="AZ18" s="102"/>
      <c r="BA18" s="102"/>
      <c r="BB18" s="102"/>
      <c r="BC18" s="102"/>
      <c r="BD18" s="4"/>
    </row>
    <row r="19" spans="12:56">
      <c r="AY19" s="4"/>
      <c r="AZ19" s="102"/>
      <c r="BA19" s="102"/>
      <c r="BB19" s="102"/>
      <c r="BC19" s="102"/>
      <c r="BD19" s="4"/>
    </row>
    <row r="20" spans="12:56" hidden="1">
      <c r="N20" s="22" t="s">
        <v>62</v>
      </c>
      <c r="W20" s="22" t="s">
        <v>62</v>
      </c>
      <c r="AF20" s="22" t="s">
        <v>62</v>
      </c>
      <c r="AO20" s="22" t="s">
        <v>62</v>
      </c>
      <c r="AY20" s="4"/>
      <c r="AZ20" s="102"/>
      <c r="BA20" s="102"/>
      <c r="BB20" s="102"/>
      <c r="BC20" s="102"/>
      <c r="BD20" s="4"/>
    </row>
    <row r="21" spans="12:56" hidden="1">
      <c r="AY21" s="5" t="s">
        <v>216</v>
      </c>
      <c r="AZ21" s="102"/>
      <c r="BA21" s="102"/>
      <c r="BB21" s="102"/>
      <c r="BC21" s="102"/>
      <c r="BD21" s="4"/>
    </row>
    <row r="22" spans="12:56" hidden="1">
      <c r="AY22" s="6"/>
      <c r="AZ22" s="103" t="s">
        <v>34</v>
      </c>
      <c r="BA22" s="103" t="s">
        <v>35</v>
      </c>
      <c r="BB22" s="103" t="s">
        <v>36</v>
      </c>
      <c r="BC22" s="103" t="s">
        <v>37</v>
      </c>
      <c r="BD22" s="4"/>
    </row>
    <row r="23" spans="12:56" hidden="1">
      <c r="AY23" s="7" t="s">
        <v>19</v>
      </c>
      <c r="AZ23" s="182">
        <f>'3. % BY PRIORITY'!G28</f>
        <v>0.94871794871794879</v>
      </c>
      <c r="BA23" s="182" t="e">
        <f>'3. % BY PRIORITY'!N28</f>
        <v>#DIV/0!</v>
      </c>
      <c r="BB23" s="182" t="e">
        <f>'3. % BY PRIORITY'!U28</f>
        <v>#DIV/0!</v>
      </c>
      <c r="BC23" s="182" t="e">
        <f>'3. % BY PRIORITY'!AB28</f>
        <v>#DIV/0!</v>
      </c>
      <c r="BD23" s="4"/>
    </row>
    <row r="24" spans="12:56" hidden="1">
      <c r="L24" s="8"/>
      <c r="M24" s="8"/>
      <c r="AY24" s="7" t="s">
        <v>20</v>
      </c>
      <c r="AZ24" s="182">
        <f>'3. % BY PRIORITY'!G31</f>
        <v>0</v>
      </c>
      <c r="BA24" s="182" t="e">
        <f>'3. % BY PRIORITY'!N31</f>
        <v>#DIV/0!</v>
      </c>
      <c r="BB24" s="182" t="e">
        <f>'3. % BY PRIORITY'!U31</f>
        <v>#DIV/0!</v>
      </c>
      <c r="BC24" s="182" t="e">
        <f>'3. % BY PRIORITY'!AB31</f>
        <v>#DIV/0!</v>
      </c>
      <c r="BD24" s="4"/>
    </row>
    <row r="25" spans="12:56" hidden="1">
      <c r="L25" s="8"/>
      <c r="M25" s="8"/>
      <c r="AY25" s="7" t="s">
        <v>21</v>
      </c>
      <c r="AZ25" s="182">
        <f>'3. % BY PRIORITY'!G35</f>
        <v>5.128205128205128E-2</v>
      </c>
      <c r="BA25" s="182" t="e">
        <f>'3. % BY PRIORITY'!N35</f>
        <v>#DIV/0!</v>
      </c>
      <c r="BB25" s="182" t="e">
        <f>'3. % BY PRIORITY'!U35</f>
        <v>#DIV/0!</v>
      </c>
      <c r="BC25" s="182" t="e">
        <f>'3. % BY PRIORITY'!AB35</f>
        <v>#DIV/0!</v>
      </c>
      <c r="BD25" s="4"/>
    </row>
    <row r="26" spans="12:56" hidden="1">
      <c r="L26" s="8"/>
      <c r="M26" s="8"/>
      <c r="AY26" s="4"/>
      <c r="AZ26" s="102"/>
      <c r="BA26" s="102"/>
      <c r="BB26" s="102"/>
      <c r="BC26" s="102"/>
      <c r="BD26" s="4"/>
    </row>
    <row r="27" spans="12:56" hidden="1">
      <c r="AY27" s="9"/>
      <c r="AZ27" s="102"/>
      <c r="BA27" s="102"/>
      <c r="BB27" s="102"/>
      <c r="BC27" s="102"/>
      <c r="BD27" s="4"/>
    </row>
    <row r="28" spans="12:56" hidden="1">
      <c r="AY28" s="9"/>
      <c r="AZ28" s="102"/>
      <c r="BA28" s="102"/>
      <c r="BB28" s="102"/>
      <c r="BC28" s="102"/>
      <c r="BD28" s="4"/>
    </row>
    <row r="29" spans="12:56" hidden="1">
      <c r="AY29" s="9"/>
      <c r="AZ29" s="102"/>
      <c r="BA29" s="102"/>
      <c r="BB29" s="102"/>
      <c r="BC29" s="102"/>
      <c r="BD29" s="4"/>
    </row>
    <row r="30" spans="12:56" hidden="1">
      <c r="AY30" s="4"/>
      <c r="AZ30" s="102"/>
      <c r="BA30" s="102"/>
      <c r="BB30" s="102"/>
      <c r="BC30" s="102"/>
      <c r="BD30" s="4"/>
    </row>
    <row r="31" spans="12:56" hidden="1">
      <c r="AY31" s="4"/>
      <c r="AZ31" s="102"/>
      <c r="BA31" s="102"/>
      <c r="BB31" s="102"/>
      <c r="BC31" s="102"/>
      <c r="BD31" s="4"/>
    </row>
    <row r="32" spans="12:56" hidden="1">
      <c r="AY32" s="4"/>
      <c r="AZ32" s="102"/>
      <c r="BA32" s="102"/>
      <c r="BB32" s="102"/>
      <c r="BC32" s="102"/>
      <c r="BD32" s="4"/>
    </row>
    <row r="33" spans="11:56" hidden="1">
      <c r="AY33" s="4"/>
      <c r="AZ33" s="102"/>
      <c r="BA33" s="102"/>
      <c r="BB33" s="102"/>
      <c r="BC33" s="102"/>
      <c r="BD33" s="4"/>
    </row>
    <row r="34" spans="11:56" hidden="1">
      <c r="AY34" s="4"/>
      <c r="AZ34" s="102"/>
      <c r="BA34" s="102"/>
      <c r="BB34" s="102"/>
      <c r="BC34" s="102"/>
      <c r="BD34" s="4"/>
    </row>
    <row r="35" spans="11:56" hidden="1">
      <c r="AY35" s="4"/>
      <c r="AZ35" s="102"/>
      <c r="BA35" s="102"/>
      <c r="BB35" s="102"/>
      <c r="BC35" s="102"/>
      <c r="BD35" s="4"/>
    </row>
    <row r="36" spans="11:56">
      <c r="N36" s="22" t="s">
        <v>62</v>
      </c>
      <c r="W36" s="22" t="s">
        <v>62</v>
      </c>
      <c r="AF36" s="22" t="s">
        <v>62</v>
      </c>
      <c r="AO36" s="22" t="s">
        <v>62</v>
      </c>
      <c r="AY36" s="4"/>
      <c r="AZ36" s="102"/>
      <c r="BA36" s="102"/>
      <c r="BB36" s="102"/>
      <c r="BC36" s="102"/>
      <c r="BD36" s="4"/>
    </row>
    <row r="37" spans="11:56">
      <c r="AY37" s="5" t="s">
        <v>217</v>
      </c>
      <c r="AZ37" s="107"/>
      <c r="BA37" s="107"/>
      <c r="BB37" s="107"/>
      <c r="BC37" s="107"/>
      <c r="BD37" s="10"/>
    </row>
    <row r="38" spans="11:56">
      <c r="AY38" s="11"/>
      <c r="AZ38" s="103" t="s">
        <v>34</v>
      </c>
      <c r="BA38" s="103" t="s">
        <v>35</v>
      </c>
      <c r="BB38" s="103" t="s">
        <v>36</v>
      </c>
      <c r="BC38" s="103" t="s">
        <v>37</v>
      </c>
      <c r="BD38" s="10"/>
    </row>
    <row r="39" spans="11:56">
      <c r="AY39" s="7" t="s">
        <v>19</v>
      </c>
      <c r="AZ39" s="182">
        <f>'3. % BY PRIORITY'!G50</f>
        <v>0.91666666666666663</v>
      </c>
      <c r="BA39" s="182" t="e">
        <f>'3. % BY PRIORITY'!N50</f>
        <v>#DIV/0!</v>
      </c>
      <c r="BB39" s="182" t="e">
        <f>'3. % BY PRIORITY'!U50</f>
        <v>#DIV/0!</v>
      </c>
      <c r="BC39" s="182" t="e">
        <f>'3. % BY PRIORITY'!AB50</f>
        <v>#DIV/0!</v>
      </c>
      <c r="BD39" s="10"/>
    </row>
    <row r="40" spans="11:56">
      <c r="K40" s="8"/>
      <c r="L40" s="8"/>
      <c r="AY40" s="7" t="s">
        <v>20</v>
      </c>
      <c r="AZ40" s="182">
        <f>'3. % BY PRIORITY'!G53</f>
        <v>0</v>
      </c>
      <c r="BA40" s="182" t="e">
        <f>'3. % BY PRIORITY'!N53</f>
        <v>#DIV/0!</v>
      </c>
      <c r="BB40" s="182" t="e">
        <f>'3. % BY PRIORITY'!U53</f>
        <v>#DIV/0!</v>
      </c>
      <c r="BC40" s="182" t="e">
        <f>'3. % BY PRIORITY'!AB53</f>
        <v>#DIV/0!</v>
      </c>
      <c r="BD40" s="10"/>
    </row>
    <row r="41" spans="11:56">
      <c r="K41" s="8"/>
      <c r="L41" s="8"/>
      <c r="AY41" s="7" t="s">
        <v>21</v>
      </c>
      <c r="AZ41" s="182">
        <f>'3. % BY PRIORITY'!G57</f>
        <v>8.3333333333333329E-2</v>
      </c>
      <c r="BA41" s="182" t="e">
        <f>'3. % BY PRIORITY'!N57</f>
        <v>#DIV/0!</v>
      </c>
      <c r="BB41" s="182" t="e">
        <f>'3. % BY PRIORITY'!U57</f>
        <v>#DIV/0!</v>
      </c>
      <c r="BC41" s="182" t="e">
        <f>'3. % BY PRIORITY'!AB57</f>
        <v>#DIV/0!</v>
      </c>
      <c r="BD41" s="10"/>
    </row>
    <row r="42" spans="11:56">
      <c r="K42" s="8"/>
      <c r="L42" s="8"/>
      <c r="AY42" s="4"/>
      <c r="AZ42" s="102"/>
      <c r="BA42" s="102"/>
      <c r="BB42" s="102"/>
      <c r="BC42" s="102"/>
      <c r="BD42" s="4"/>
    </row>
    <row r="43" spans="11:56">
      <c r="AY43" s="9"/>
      <c r="AZ43" s="102"/>
      <c r="BA43" s="102"/>
      <c r="BB43" s="102"/>
      <c r="BC43" s="102"/>
      <c r="BD43" s="4"/>
    </row>
    <row r="44" spans="11:56">
      <c r="AY44" s="9"/>
      <c r="AZ44" s="102"/>
      <c r="BA44" s="102"/>
      <c r="BB44" s="102"/>
      <c r="BC44" s="102"/>
      <c r="BD44" s="4"/>
    </row>
    <row r="45" spans="11:56">
      <c r="AY45" s="9"/>
      <c r="AZ45" s="102"/>
      <c r="BA45" s="102"/>
      <c r="BB45" s="102"/>
      <c r="BC45" s="102"/>
      <c r="BD45" s="4"/>
    </row>
    <row r="46" spans="11:56">
      <c r="AY46" s="4"/>
      <c r="AZ46" s="102"/>
      <c r="BA46" s="102"/>
      <c r="BB46" s="102"/>
      <c r="BC46" s="102"/>
      <c r="BD46" s="4"/>
    </row>
    <row r="47" spans="11:56">
      <c r="AY47" s="4"/>
      <c r="AZ47" s="102"/>
      <c r="BA47" s="102"/>
      <c r="BB47" s="102"/>
      <c r="BC47" s="102"/>
      <c r="BD47" s="4"/>
    </row>
    <row r="48" spans="11:56">
      <c r="AY48" s="4"/>
      <c r="AZ48" s="102"/>
      <c r="BA48" s="102"/>
      <c r="BB48" s="102"/>
      <c r="BC48" s="102"/>
      <c r="BD48" s="4"/>
    </row>
    <row r="49" spans="12:56">
      <c r="AY49" s="4"/>
      <c r="AZ49" s="102"/>
      <c r="BA49" s="102"/>
      <c r="BB49" s="102"/>
      <c r="BC49" s="102"/>
      <c r="BD49" s="4"/>
    </row>
    <row r="50" spans="12:56">
      <c r="AY50" s="4"/>
      <c r="AZ50" s="102"/>
      <c r="BA50" s="102"/>
      <c r="BB50" s="102"/>
      <c r="BC50" s="102"/>
      <c r="BD50" s="4"/>
    </row>
    <row r="51" spans="12:56">
      <c r="AY51" s="4"/>
      <c r="AZ51" s="102"/>
      <c r="BA51" s="102"/>
      <c r="BB51" s="102"/>
      <c r="BC51" s="102"/>
      <c r="BD51" s="4"/>
    </row>
    <row r="52" spans="12:56">
      <c r="N52" s="22" t="s">
        <v>62</v>
      </c>
      <c r="W52" s="22" t="s">
        <v>62</v>
      </c>
      <c r="AF52" s="22" t="s">
        <v>62</v>
      </c>
      <c r="AP52" s="22" t="s">
        <v>62</v>
      </c>
      <c r="AY52" s="4"/>
      <c r="AZ52" s="102"/>
      <c r="BA52" s="102"/>
      <c r="BB52" s="102"/>
      <c r="BC52" s="102"/>
      <c r="BD52" s="4"/>
    </row>
    <row r="53" spans="12:56">
      <c r="AY53" s="5" t="s">
        <v>218</v>
      </c>
      <c r="AZ53" s="107"/>
      <c r="BA53" s="107"/>
      <c r="BB53" s="107"/>
      <c r="BC53" s="107"/>
      <c r="BD53" s="4"/>
    </row>
    <row r="54" spans="12:56">
      <c r="AY54" s="11"/>
      <c r="AZ54" s="103" t="s">
        <v>34</v>
      </c>
      <c r="BA54" s="103" t="s">
        <v>35</v>
      </c>
      <c r="BB54" s="103" t="s">
        <v>36</v>
      </c>
      <c r="BC54" s="103" t="s">
        <v>37</v>
      </c>
      <c r="BD54" s="4"/>
    </row>
    <row r="55" spans="12:56">
      <c r="AY55" s="7" t="s">
        <v>19</v>
      </c>
      <c r="AZ55" s="182">
        <f>'3. % BY PRIORITY'!G72</f>
        <v>1</v>
      </c>
      <c r="BA55" s="182" t="e">
        <f>'3. % BY PRIORITY'!N72</f>
        <v>#DIV/0!</v>
      </c>
      <c r="BB55" s="182" t="e">
        <f>'3. % BY PRIORITY'!U72</f>
        <v>#DIV/0!</v>
      </c>
      <c r="BC55" s="182" t="e">
        <f>'3. % BY PRIORITY'!AB72</f>
        <v>#DIV/0!</v>
      </c>
      <c r="BD55" s="4"/>
    </row>
    <row r="56" spans="12:56">
      <c r="L56" s="8"/>
      <c r="M56" s="8"/>
      <c r="AY56" s="7" t="s">
        <v>20</v>
      </c>
      <c r="AZ56" s="182">
        <f>'3. % BY PRIORITY'!G75</f>
        <v>0</v>
      </c>
      <c r="BA56" s="182" t="e">
        <f>'3. % BY PRIORITY'!N75</f>
        <v>#DIV/0!</v>
      </c>
      <c r="BB56" s="182" t="e">
        <f>'3. % BY PRIORITY'!U75</f>
        <v>#DIV/0!</v>
      </c>
      <c r="BC56" s="182" t="e">
        <f>'3. % BY PRIORITY'!AB75</f>
        <v>#DIV/0!</v>
      </c>
      <c r="BD56" s="4"/>
    </row>
    <row r="57" spans="12:56">
      <c r="L57" s="8"/>
      <c r="M57" s="8"/>
      <c r="AY57" s="7" t="s">
        <v>21</v>
      </c>
      <c r="AZ57" s="182">
        <f>'3. % BY PRIORITY'!G79</f>
        <v>0</v>
      </c>
      <c r="BA57" s="182" t="e">
        <f>'3. % BY PRIORITY'!N79</f>
        <v>#DIV/0!</v>
      </c>
      <c r="BB57" s="182" t="e">
        <f>'3. % BY PRIORITY'!U79</f>
        <v>#DIV/0!</v>
      </c>
      <c r="BC57" s="182" t="e">
        <f>'3. % BY PRIORITY'!AB79</f>
        <v>#DIV/0!</v>
      </c>
      <c r="BD57" s="4"/>
    </row>
    <row r="58" spans="12:56">
      <c r="L58" s="8"/>
      <c r="M58" s="8"/>
      <c r="AY58" s="4"/>
      <c r="AZ58" s="102"/>
      <c r="BA58" s="102"/>
      <c r="BB58" s="102"/>
      <c r="BC58" s="102"/>
      <c r="BD58" s="4"/>
    </row>
    <row r="59" spans="12:56">
      <c r="AY59" s="9"/>
      <c r="AZ59" s="102"/>
      <c r="BA59" s="102"/>
      <c r="BB59" s="102"/>
      <c r="BC59" s="102"/>
      <c r="BD59" s="4"/>
    </row>
    <row r="60" spans="12:56">
      <c r="AY60" s="9"/>
      <c r="AZ60" s="102"/>
      <c r="BA60" s="102"/>
      <c r="BB60" s="102"/>
      <c r="BC60" s="102"/>
      <c r="BD60" s="4"/>
    </row>
    <row r="61" spans="12:56">
      <c r="AY61" s="9"/>
      <c r="AZ61" s="102"/>
      <c r="BA61" s="102"/>
      <c r="BB61" s="102"/>
      <c r="BC61" s="102"/>
      <c r="BD61" s="4"/>
    </row>
    <row r="62" spans="12:56">
      <c r="AY62" s="4"/>
      <c r="AZ62" s="102"/>
      <c r="BA62" s="102"/>
      <c r="BB62" s="102"/>
      <c r="BC62" s="102"/>
      <c r="BD62" s="4"/>
    </row>
    <row r="63" spans="12:56">
      <c r="AY63" s="4"/>
      <c r="AZ63" s="102"/>
      <c r="BA63" s="102"/>
      <c r="BB63" s="102"/>
      <c r="BC63" s="102"/>
      <c r="BD63" s="4"/>
    </row>
    <row r="64" spans="12:56">
      <c r="AY64" s="4"/>
      <c r="AZ64" s="102"/>
      <c r="BA64" s="102"/>
      <c r="BB64" s="102"/>
      <c r="BC64" s="102"/>
      <c r="BD64" s="4"/>
    </row>
    <row r="65" spans="51:56">
      <c r="AY65" s="4"/>
      <c r="AZ65" s="102"/>
      <c r="BA65" s="102"/>
      <c r="BB65" s="102"/>
      <c r="BC65" s="102"/>
      <c r="BD65" s="4"/>
    </row>
    <row r="66" spans="51:56">
      <c r="AY66" s="4"/>
      <c r="AZ66" s="102"/>
      <c r="BA66" s="102"/>
      <c r="BB66" s="102"/>
      <c r="BC66" s="102"/>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zoomScale="70" zoomScaleNormal="70" workbookViewId="0">
      <pane ySplit="1" topLeftCell="A2" activePane="bottomLeft" state="frozen"/>
      <selection pane="bottomLeft" activeCell="D1" sqref="D1"/>
    </sheetView>
  </sheetViews>
  <sheetFormatPr defaultColWidth="9.140625" defaultRowHeight="14.25"/>
  <cols>
    <col min="1" max="1" width="3.42578125" style="60" customWidth="1"/>
    <col min="2" max="2" width="38.85546875" style="60" customWidth="1"/>
    <col min="3" max="3" width="13.7109375" style="81" customWidth="1"/>
    <col min="4" max="4" width="13.85546875" style="81" customWidth="1"/>
    <col min="5" max="5" width="16.28515625" style="81" customWidth="1"/>
    <col min="6" max="6" width="14.140625" style="60" customWidth="1"/>
    <col min="7" max="7" width="17.140625" style="81" customWidth="1"/>
    <col min="8" max="8" width="4.7109375" style="60" customWidth="1"/>
    <col min="9" max="9" width="40.140625" style="60" customWidth="1"/>
    <col min="10" max="10" width="13.7109375" style="81" customWidth="1"/>
    <col min="11" max="13" width="17.140625" style="60" customWidth="1"/>
    <col min="14" max="14" width="17.140625" style="81" customWidth="1"/>
    <col min="15" max="15" width="4.7109375" style="60" customWidth="1"/>
    <col min="16" max="16" width="40.140625" style="60" customWidth="1"/>
    <col min="17" max="17" width="13.7109375" style="81" customWidth="1"/>
    <col min="18" max="20" width="17.140625" style="60" customWidth="1"/>
    <col min="21" max="21" width="17.140625" style="89" customWidth="1"/>
    <col min="22" max="22" width="4.7109375" style="60" customWidth="1"/>
    <col min="23" max="23" width="55.28515625" style="60" customWidth="1"/>
    <col min="24" max="24" width="13.7109375" style="81" customWidth="1"/>
    <col min="25" max="27" width="17.140625" style="60" customWidth="1"/>
    <col min="28" max="28" width="17.140625" style="237" customWidth="1"/>
    <col min="29" max="16384" width="9.140625" style="60"/>
  </cols>
  <sheetData>
    <row r="1" spans="2:28" s="58" customFormat="1" ht="20.25">
      <c r="B1" s="205"/>
      <c r="C1" s="375" t="s">
        <v>13</v>
      </c>
      <c r="D1" s="208"/>
      <c r="E1" s="208"/>
      <c r="F1" s="207"/>
      <c r="G1" s="208"/>
      <c r="I1" s="206" t="s">
        <v>14</v>
      </c>
      <c r="J1" s="375"/>
      <c r="K1" s="205"/>
      <c r="L1" s="205"/>
      <c r="M1" s="205"/>
      <c r="N1" s="209"/>
      <c r="P1" s="205" t="s">
        <v>15</v>
      </c>
      <c r="Q1" s="375"/>
      <c r="R1" s="205"/>
      <c r="S1" s="205"/>
      <c r="T1" s="205"/>
      <c r="U1" s="210"/>
      <c r="W1" s="205" t="s">
        <v>16</v>
      </c>
      <c r="X1" s="375"/>
      <c r="Y1" s="205"/>
      <c r="Z1" s="205"/>
      <c r="AA1" s="205"/>
      <c r="AB1" s="244"/>
    </row>
    <row r="2" spans="2:28" ht="15.75">
      <c r="B2" s="67"/>
      <c r="C2" s="59"/>
      <c r="D2" s="59"/>
      <c r="E2" s="59"/>
      <c r="F2" s="67"/>
      <c r="G2" s="59"/>
      <c r="I2" s="68"/>
      <c r="J2" s="59"/>
      <c r="K2" s="68"/>
      <c r="L2" s="68"/>
      <c r="M2" s="68"/>
      <c r="N2" s="97"/>
      <c r="P2" s="68"/>
      <c r="Q2" s="59"/>
      <c r="R2" s="68"/>
      <c r="S2" s="68"/>
      <c r="T2" s="68"/>
      <c r="U2" s="85"/>
      <c r="W2" s="68"/>
      <c r="X2" s="59"/>
      <c r="Y2" s="68"/>
      <c r="Z2" s="68"/>
      <c r="AA2" s="68"/>
      <c r="AB2" s="232"/>
    </row>
    <row r="3" spans="2:28" s="63" customFormat="1" ht="15.75">
      <c r="B3" s="318" t="s">
        <v>76</v>
      </c>
      <c r="C3" s="376"/>
      <c r="D3" s="376"/>
      <c r="E3" s="376"/>
      <c r="F3" s="312"/>
      <c r="G3" s="313"/>
      <c r="I3" s="318" t="s">
        <v>76</v>
      </c>
      <c r="J3" s="376"/>
      <c r="K3" s="312"/>
      <c r="L3" s="312"/>
      <c r="M3" s="312"/>
      <c r="N3" s="313"/>
      <c r="P3" s="318" t="s">
        <v>76</v>
      </c>
      <c r="Q3" s="376"/>
      <c r="R3" s="312"/>
      <c r="S3" s="312"/>
      <c r="T3" s="312"/>
      <c r="U3" s="313"/>
      <c r="W3" s="318" t="s">
        <v>76</v>
      </c>
      <c r="X3" s="376"/>
      <c r="Y3" s="312"/>
      <c r="Z3" s="312"/>
      <c r="AA3" s="312"/>
      <c r="AB3" s="313"/>
    </row>
    <row r="4" spans="2:28" ht="42" customHeight="1">
      <c r="B4" s="314" t="s">
        <v>23</v>
      </c>
      <c r="C4" s="315" t="s">
        <v>24</v>
      </c>
      <c r="D4" s="315" t="s">
        <v>18</v>
      </c>
      <c r="E4" s="315" t="s">
        <v>48</v>
      </c>
      <c r="F4" s="314" t="s">
        <v>29</v>
      </c>
      <c r="G4" s="315" t="s">
        <v>49</v>
      </c>
      <c r="I4" s="314" t="s">
        <v>23</v>
      </c>
      <c r="J4" s="315" t="s">
        <v>24</v>
      </c>
      <c r="K4" s="314" t="s">
        <v>18</v>
      </c>
      <c r="L4" s="314" t="s">
        <v>48</v>
      </c>
      <c r="M4" s="314" t="s">
        <v>29</v>
      </c>
      <c r="N4" s="315" t="s">
        <v>49</v>
      </c>
      <c r="P4" s="314" t="s">
        <v>23</v>
      </c>
      <c r="Q4" s="315" t="s">
        <v>24</v>
      </c>
      <c r="R4" s="314" t="s">
        <v>18</v>
      </c>
      <c r="S4" s="314" t="s">
        <v>48</v>
      </c>
      <c r="T4" s="314" t="s">
        <v>29</v>
      </c>
      <c r="U4" s="316" t="s">
        <v>49</v>
      </c>
      <c r="W4" s="314" t="s">
        <v>23</v>
      </c>
      <c r="X4" s="315" t="s">
        <v>24</v>
      </c>
      <c r="Y4" s="314" t="s">
        <v>18</v>
      </c>
      <c r="Z4" s="314" t="s">
        <v>48</v>
      </c>
      <c r="AA4" s="314" t="s">
        <v>29</v>
      </c>
      <c r="AB4" s="317" t="s">
        <v>49</v>
      </c>
    </row>
    <row r="5" spans="2:28" s="63" customFormat="1" ht="6" customHeight="1">
      <c r="B5" s="170"/>
      <c r="C5" s="180"/>
      <c r="D5" s="180"/>
      <c r="E5" s="180"/>
      <c r="F5" s="170"/>
      <c r="G5" s="180"/>
      <c r="I5" s="170"/>
      <c r="J5" s="180"/>
      <c r="K5" s="170"/>
      <c r="L5" s="170"/>
      <c r="M5" s="170"/>
      <c r="N5" s="180"/>
      <c r="P5" s="170"/>
      <c r="Q5" s="180"/>
      <c r="R5" s="170"/>
      <c r="S5" s="170"/>
      <c r="T5" s="170"/>
      <c r="U5" s="181"/>
      <c r="W5" s="170"/>
      <c r="X5" s="180"/>
      <c r="Y5" s="170"/>
      <c r="Z5" s="170"/>
      <c r="AA5" s="170"/>
      <c r="AB5" s="235"/>
    </row>
    <row r="6" spans="2:28" ht="21.75" customHeight="1">
      <c r="B6" s="250" t="s">
        <v>45</v>
      </c>
      <c r="C6" s="272">
        <f>COUNTIFS('1. ALL DATA'!$Y$5:$Y$128,"LEADER OF THE COUNCIL",'1. ALL DATA'!$H$5:$H$128,"Fully Achieved")</f>
        <v>1</v>
      </c>
      <c r="D6" s="373">
        <f>C6/C20</f>
        <v>0.05</v>
      </c>
      <c r="E6" s="457">
        <f>D6+D7</f>
        <v>0.65</v>
      </c>
      <c r="F6" s="120">
        <f>C6/C21</f>
        <v>7.6923076923076927E-2</v>
      </c>
      <c r="G6" s="454">
        <f>F6+F7</f>
        <v>1</v>
      </c>
      <c r="I6" s="250" t="s">
        <v>45</v>
      </c>
      <c r="J6" s="272">
        <f>COUNTIFS('1. ALL DATA'!$Y$5:$Y$128,"LEADER OF THE COUNCIL",'1. ALL DATA'!$M$5:$M$128,"Fully Achieved")</f>
        <v>0</v>
      </c>
      <c r="K6" s="120">
        <f>J6/J20</f>
        <v>0</v>
      </c>
      <c r="L6" s="472">
        <f>K6+K7</f>
        <v>0</v>
      </c>
      <c r="M6" s="120" t="e">
        <f>J6/J21</f>
        <v>#DIV/0!</v>
      </c>
      <c r="N6" s="454" t="e">
        <f>M6+M7</f>
        <v>#DIV/0!</v>
      </c>
      <c r="P6" s="250" t="s">
        <v>45</v>
      </c>
      <c r="Q6" s="272">
        <f>COUNTIFS('1. ALL DATA'!$Y$5:$Y$128,"LEADER OF THE COUNCIL",'1. ALL DATA'!$R$5:$R$128,"Fully Achieved")</f>
        <v>0</v>
      </c>
      <c r="R6" s="120">
        <f>Q6/Q20</f>
        <v>0</v>
      </c>
      <c r="S6" s="472">
        <f>R6+R7</f>
        <v>0</v>
      </c>
      <c r="T6" s="120" t="e">
        <f>Q6/Q21</f>
        <v>#DIV/0!</v>
      </c>
      <c r="U6" s="454" t="e">
        <f>T6+T7</f>
        <v>#DIV/0!</v>
      </c>
      <c r="W6" s="250" t="s">
        <v>45</v>
      </c>
      <c r="X6" s="272">
        <f>COUNTIFS('1. ALL DATA'!$Y$5:$Y$128,"LEADER OF THE COUNCIL",'1. ALL DATA'!$V$5:$V$128,"Fully Achieved")</f>
        <v>0</v>
      </c>
      <c r="Y6" s="120">
        <f>X6/$X$20</f>
        <v>0</v>
      </c>
      <c r="Z6" s="472">
        <f>Y6+Y7</f>
        <v>0</v>
      </c>
      <c r="AA6" s="120" t="e">
        <f>X6/$X$21</f>
        <v>#DIV/0!</v>
      </c>
      <c r="AB6" s="454" t="e">
        <f>AA6+AA7</f>
        <v>#DIV/0!</v>
      </c>
    </row>
    <row r="7" spans="2:28" ht="18.75" customHeight="1">
      <c r="B7" s="250" t="s">
        <v>41</v>
      </c>
      <c r="C7" s="272">
        <f>COUNTIFS('1. ALL DATA'!$Y$5:$Y$128,"LEADER OF THE COUNCIL",'1. ALL DATA'!$H$5:$H$128,"On TRACK TO BE ACHIEVED")</f>
        <v>12</v>
      </c>
      <c r="D7" s="373">
        <f>C7/C20</f>
        <v>0.6</v>
      </c>
      <c r="E7" s="457"/>
      <c r="F7" s="120">
        <f>C7/C21</f>
        <v>0.92307692307692313</v>
      </c>
      <c r="G7" s="454"/>
      <c r="I7" s="250" t="s">
        <v>41</v>
      </c>
      <c r="J7" s="272">
        <f>COUNTIFS('1. ALL DATA'!$Y$5:$Y$128,"LEADER OF THE COUNCIL",'1. ALL DATA'!$M$5:$M$128,"On TRACK TO BE ACHIEVED")</f>
        <v>0</v>
      </c>
      <c r="K7" s="120">
        <f>J7/J20</f>
        <v>0</v>
      </c>
      <c r="L7" s="472"/>
      <c r="M7" s="120" t="e">
        <f>J7/J21</f>
        <v>#DIV/0!</v>
      </c>
      <c r="N7" s="454"/>
      <c r="P7" s="250" t="s">
        <v>41</v>
      </c>
      <c r="Q7" s="272">
        <f>COUNTIFS('1. ALL DATA'!$Y$5:$Y$128,"LEADER OF THE COUNCIL",'1. ALL DATA'!$R$5:$R$128,"On TRACK TO BE ACHIEVED")</f>
        <v>0</v>
      </c>
      <c r="R7" s="120">
        <f>Q7/Q20</f>
        <v>0</v>
      </c>
      <c r="S7" s="472"/>
      <c r="T7" s="120" t="e">
        <f>Q7/Q21</f>
        <v>#DIV/0!</v>
      </c>
      <c r="U7" s="454"/>
      <c r="W7" s="250" t="s">
        <v>82</v>
      </c>
      <c r="X7" s="272">
        <f>COUNTIFS('1. ALL DATA'!$Y$5:$Y$128,"LEADER OF THE COUNCIL",'1. ALL DATA'!$V$5:$V$128,"Numerical Outturn Within 5% Tolerance")</f>
        <v>0</v>
      </c>
      <c r="Y7" s="139">
        <f>X7/$X$20</f>
        <v>0</v>
      </c>
      <c r="Z7" s="472"/>
      <c r="AA7" s="139" t="e">
        <f t="shared" ref="AA7:AA14" si="0">X7/$X$21</f>
        <v>#DIV/0!</v>
      </c>
      <c r="AB7" s="454"/>
    </row>
    <row r="8" spans="2:28" s="63" customFormat="1" ht="6" customHeight="1">
      <c r="B8" s="170"/>
      <c r="C8" s="268"/>
      <c r="D8" s="254"/>
      <c r="E8" s="254"/>
      <c r="F8" s="171"/>
      <c r="G8" s="172"/>
      <c r="I8" s="170"/>
      <c r="J8" s="268"/>
      <c r="K8" s="171"/>
      <c r="L8" s="171"/>
      <c r="M8" s="171"/>
      <c r="N8" s="172"/>
      <c r="P8" s="170"/>
      <c r="Q8" s="268"/>
      <c r="R8" s="171"/>
      <c r="S8" s="171"/>
      <c r="T8" s="171"/>
      <c r="U8" s="172"/>
      <c r="W8" s="173"/>
      <c r="X8" s="268"/>
      <c r="Y8" s="319"/>
      <c r="Z8" s="171"/>
      <c r="AA8" s="319"/>
      <c r="AB8" s="172"/>
    </row>
    <row r="9" spans="2:28" ht="21" customHeight="1">
      <c r="B9" s="455" t="s">
        <v>26</v>
      </c>
      <c r="C9" s="477">
        <f>COUNTIFS('1. ALL DATA'!$Y$5:$Y$128,"LEADER OF THE COUNCIL",'1. ALL DATA'!$H$5:$H$128,"In danger of falling behind target")</f>
        <v>0</v>
      </c>
      <c r="D9" s="457">
        <f>C9/C20</f>
        <v>0</v>
      </c>
      <c r="E9" s="457">
        <f>D9</f>
        <v>0</v>
      </c>
      <c r="F9" s="472">
        <f>C9/C21</f>
        <v>0</v>
      </c>
      <c r="G9" s="459">
        <f>F9</f>
        <v>0</v>
      </c>
      <c r="I9" s="455" t="s">
        <v>26</v>
      </c>
      <c r="J9" s="477">
        <f>COUNTIFS('1. ALL DATA'!$Y$5:$Y$128,"LEADER OF THE COUNCIL",'1. ALL DATA'!$M$5:$M$128,"In danger of falling behind target")</f>
        <v>0</v>
      </c>
      <c r="K9" s="472">
        <f>J9/J20</f>
        <v>0</v>
      </c>
      <c r="L9" s="472">
        <f>K9</f>
        <v>0</v>
      </c>
      <c r="M9" s="472" t="e">
        <f>J9/J21</f>
        <v>#DIV/0!</v>
      </c>
      <c r="N9" s="459" t="e">
        <f>M9</f>
        <v>#DIV/0!</v>
      </c>
      <c r="P9" s="455" t="s">
        <v>26</v>
      </c>
      <c r="Q9" s="477">
        <f>COUNTIFS('1. ALL DATA'!$Y$5:$Y$128,"LEADER OF THE COUNCIL",'1. ALL DATA'!$R$5:$R$128,"In danger of falling behind target")</f>
        <v>0</v>
      </c>
      <c r="R9" s="472">
        <f>Q9/Q20</f>
        <v>0</v>
      </c>
      <c r="S9" s="472">
        <f>R9</f>
        <v>0</v>
      </c>
      <c r="T9" s="472" t="e">
        <f>Q9/Q21</f>
        <v>#DIV/0!</v>
      </c>
      <c r="U9" s="459" t="e">
        <f>T9</f>
        <v>#DIV/0!</v>
      </c>
      <c r="W9" s="252" t="s">
        <v>83</v>
      </c>
      <c r="X9" s="377">
        <f>COUNTIFS('1. ALL DATA'!$Y$5:$Y$128,"LEADER OF THE COUNCIL",'1. ALL DATA'!$V$5:$V$128,"In danger of falling behind target")</f>
        <v>0</v>
      </c>
      <c r="Y9" s="139">
        <f t="shared" ref="Y9:Y19" si="1">X9/$X$20</f>
        <v>0</v>
      </c>
      <c r="Z9" s="473">
        <f>SUM(Y9:Y11)</f>
        <v>0</v>
      </c>
      <c r="AA9" s="139" t="e">
        <f t="shared" si="0"/>
        <v>#DIV/0!</v>
      </c>
      <c r="AB9" s="459" t="e">
        <f>SUM(AA9:AA11)</f>
        <v>#DIV/0!</v>
      </c>
    </row>
    <row r="10" spans="2:28" ht="20.25" customHeight="1">
      <c r="B10" s="455"/>
      <c r="C10" s="477"/>
      <c r="D10" s="457"/>
      <c r="E10" s="457"/>
      <c r="F10" s="472"/>
      <c r="G10" s="459"/>
      <c r="I10" s="455"/>
      <c r="J10" s="477"/>
      <c r="K10" s="472"/>
      <c r="L10" s="472"/>
      <c r="M10" s="472"/>
      <c r="N10" s="459"/>
      <c r="P10" s="455"/>
      <c r="Q10" s="477"/>
      <c r="R10" s="472"/>
      <c r="S10" s="472"/>
      <c r="T10" s="472"/>
      <c r="U10" s="459"/>
      <c r="W10" s="252" t="s">
        <v>84</v>
      </c>
      <c r="X10" s="377">
        <f>COUNTIFS('1. ALL DATA'!$Y$5:$Y$128,"LEADER OF THE COUNCIL",'1. ALL DATA'!$V$5:$V$128,"Target Partially Met")</f>
        <v>0</v>
      </c>
      <c r="Y10" s="139">
        <f t="shared" si="1"/>
        <v>0</v>
      </c>
      <c r="Z10" s="474"/>
      <c r="AA10" s="139" t="e">
        <f t="shared" si="0"/>
        <v>#DIV/0!</v>
      </c>
      <c r="AB10" s="459"/>
    </row>
    <row r="11" spans="2:28" ht="15.75" customHeight="1">
      <c r="B11" s="455"/>
      <c r="C11" s="477"/>
      <c r="D11" s="457"/>
      <c r="E11" s="457"/>
      <c r="F11" s="472"/>
      <c r="G11" s="459"/>
      <c r="I11" s="455"/>
      <c r="J11" s="477"/>
      <c r="K11" s="472"/>
      <c r="L11" s="472"/>
      <c r="M11" s="472"/>
      <c r="N11" s="459"/>
      <c r="P11" s="455"/>
      <c r="Q11" s="477"/>
      <c r="R11" s="472"/>
      <c r="S11" s="472"/>
      <c r="T11" s="472"/>
      <c r="U11" s="459"/>
      <c r="W11" s="252" t="s">
        <v>86</v>
      </c>
      <c r="X11" s="377">
        <f>COUNTIFS('1. ALL DATA'!$Y$5:$Y$128,"LEADER OF THE COUNCIL",'1. ALL DATA'!$V$5:$V$128,"Completion Date Within Reasonable Tolerance")</f>
        <v>0</v>
      </c>
      <c r="Y11" s="139">
        <f t="shared" si="1"/>
        <v>0</v>
      </c>
      <c r="Z11" s="475"/>
      <c r="AA11" s="139" t="e">
        <f t="shared" si="0"/>
        <v>#DIV/0!</v>
      </c>
      <c r="AB11" s="459"/>
    </row>
    <row r="12" spans="2:28" s="63" customFormat="1" ht="6" customHeight="1">
      <c r="B12" s="170"/>
      <c r="C12" s="180"/>
      <c r="D12" s="254"/>
      <c r="E12" s="254"/>
      <c r="F12" s="171"/>
      <c r="G12" s="172"/>
      <c r="I12" s="170"/>
      <c r="J12" s="180"/>
      <c r="K12" s="171"/>
      <c r="L12" s="171"/>
      <c r="M12" s="171"/>
      <c r="N12" s="172"/>
      <c r="P12" s="170"/>
      <c r="Q12" s="180"/>
      <c r="R12" s="171"/>
      <c r="S12" s="171"/>
      <c r="T12" s="171"/>
      <c r="U12" s="172"/>
      <c r="W12" s="173"/>
      <c r="X12" s="180"/>
      <c r="Y12" s="319"/>
      <c r="Z12" s="171"/>
      <c r="AA12" s="319"/>
      <c r="AB12" s="172"/>
    </row>
    <row r="13" spans="2:28" ht="20.25" customHeight="1">
      <c r="B13" s="251" t="s">
        <v>42</v>
      </c>
      <c r="C13" s="272">
        <f>COUNTIFS('1. ALL DATA'!$Y$5:$Y$128,"LEADER OF THE COUNCIL",'1. ALL DATA'!$H$5:$H$128,"Completed behind schedule")</f>
        <v>0</v>
      </c>
      <c r="D13" s="373">
        <f>C13/C20</f>
        <v>0</v>
      </c>
      <c r="E13" s="457">
        <f>D13+D14</f>
        <v>0</v>
      </c>
      <c r="F13" s="120">
        <f>C13/C21</f>
        <v>0</v>
      </c>
      <c r="G13" s="476">
        <f>F13+F14</f>
        <v>0</v>
      </c>
      <c r="I13" s="251" t="s">
        <v>42</v>
      </c>
      <c r="J13" s="272">
        <f>COUNTIFS('1. ALL DATA'!$Y$5:$Y$128,"LEADER OF THE COUNCIL",'1. ALL DATA'!$M$5:$M$128,"Completed behind schedule")</f>
        <v>0</v>
      </c>
      <c r="K13" s="120">
        <f>J13/J20</f>
        <v>0</v>
      </c>
      <c r="L13" s="472">
        <f>K13+K14</f>
        <v>0</v>
      </c>
      <c r="M13" s="120" t="e">
        <f>J13/J21</f>
        <v>#DIV/0!</v>
      </c>
      <c r="N13" s="476" t="e">
        <f>M13+M14</f>
        <v>#DIV/0!</v>
      </c>
      <c r="P13" s="251" t="s">
        <v>42</v>
      </c>
      <c r="Q13" s="272">
        <f>COUNTIFS('1. ALL DATA'!$Y$5:$Y$128,"LEADER OF THE COUNCIL",'1. ALL DATA'!$R$5:$R$128,"Completed behind schedule")</f>
        <v>0</v>
      </c>
      <c r="R13" s="120">
        <f>Q13/Q20</f>
        <v>0</v>
      </c>
      <c r="S13" s="472">
        <f>R13+R14</f>
        <v>0</v>
      </c>
      <c r="T13" s="120" t="e">
        <f>Q13/Q21</f>
        <v>#DIV/0!</v>
      </c>
      <c r="U13" s="476" t="e">
        <f>T13+T14</f>
        <v>#DIV/0!</v>
      </c>
      <c r="W13" s="251" t="s">
        <v>85</v>
      </c>
      <c r="X13" s="272">
        <f>COUNTIFS('1. ALL DATA'!$Y$5:$Y$128,"LEADER OF THE COUNCIL",'1. ALL DATA'!$V$5:$V$128,"Completed Significantly After Target Deadline")</f>
        <v>0</v>
      </c>
      <c r="Y13" s="139">
        <f t="shared" si="1"/>
        <v>0</v>
      </c>
      <c r="Z13" s="472">
        <f>Y13+Y14</f>
        <v>0</v>
      </c>
      <c r="AA13" s="139" t="e">
        <f t="shared" si="0"/>
        <v>#DIV/0!</v>
      </c>
      <c r="AB13" s="476" t="e">
        <f>AA13+AA14</f>
        <v>#DIV/0!</v>
      </c>
    </row>
    <row r="14" spans="2:28" ht="20.25" customHeight="1">
      <c r="B14" s="251" t="s">
        <v>27</v>
      </c>
      <c r="C14" s="272">
        <f>COUNTIFS('1. ALL DATA'!$Y$5:$Y$128,"LEADER OF THE COUNCIL",'1. ALL DATA'!$H$5:$H$128,"Off target")</f>
        <v>0</v>
      </c>
      <c r="D14" s="373">
        <f>C14/C20</f>
        <v>0</v>
      </c>
      <c r="E14" s="457"/>
      <c r="F14" s="120">
        <f>C14/C21</f>
        <v>0</v>
      </c>
      <c r="G14" s="476"/>
      <c r="I14" s="251" t="s">
        <v>27</v>
      </c>
      <c r="J14" s="272">
        <f>COUNTIFS('1. ALL DATA'!$Y$5:$Y$128,"LEADER OF THE COUNCIL",'1. ALL DATA'!$M$5:$M$128,"Off target")</f>
        <v>0</v>
      </c>
      <c r="K14" s="120">
        <f>J14/J20</f>
        <v>0</v>
      </c>
      <c r="L14" s="472"/>
      <c r="M14" s="120" t="e">
        <f>J14/J21</f>
        <v>#DIV/0!</v>
      </c>
      <c r="N14" s="476"/>
      <c r="P14" s="251" t="s">
        <v>27</v>
      </c>
      <c r="Q14" s="272">
        <f>COUNTIFS('1. ALL DATA'!$Y$5:$Y$128,"LEADER OF THE COUNCIL",'1. ALL DATA'!$R$5:$R$128,"Off target")</f>
        <v>0</v>
      </c>
      <c r="R14" s="120">
        <f>Q14/Q20</f>
        <v>0</v>
      </c>
      <c r="S14" s="472"/>
      <c r="T14" s="120" t="e">
        <f>Q14/Q21</f>
        <v>#DIV/0!</v>
      </c>
      <c r="U14" s="476"/>
      <c r="W14" s="251" t="s">
        <v>27</v>
      </c>
      <c r="X14" s="272">
        <f>COUNTIFS('1. ALL DATA'!$Y$5:$Y$128,"LEADER OF THE COUNCIL",'1. ALL DATA'!$V$5:$V$128,"Off target")</f>
        <v>0</v>
      </c>
      <c r="Y14" s="139">
        <f t="shared" si="1"/>
        <v>0</v>
      </c>
      <c r="Z14" s="472"/>
      <c r="AA14" s="139" t="e">
        <f t="shared" si="0"/>
        <v>#DIV/0!</v>
      </c>
      <c r="AB14" s="476"/>
    </row>
    <row r="15" spans="2:28" s="63" customFormat="1" ht="6.75" customHeight="1">
      <c r="B15" s="170"/>
      <c r="C15" s="268"/>
      <c r="D15" s="254"/>
      <c r="E15" s="254"/>
      <c r="F15" s="171"/>
      <c r="G15" s="175"/>
      <c r="I15" s="170"/>
      <c r="J15" s="268"/>
      <c r="K15" s="171"/>
      <c r="L15" s="171"/>
      <c r="M15" s="171"/>
      <c r="N15" s="175"/>
      <c r="P15" s="170"/>
      <c r="Q15" s="268"/>
      <c r="R15" s="171"/>
      <c r="S15" s="171"/>
      <c r="T15" s="171"/>
      <c r="U15" s="175"/>
      <c r="W15" s="321"/>
      <c r="X15" s="268"/>
      <c r="Y15" s="319"/>
      <c r="Z15" s="176"/>
      <c r="AA15" s="177"/>
      <c r="AB15" s="236"/>
    </row>
    <row r="16" spans="2:28" ht="15" customHeight="1">
      <c r="B16" s="48" t="s">
        <v>1</v>
      </c>
      <c r="C16" s="272">
        <f>COUNTIFS('1. ALL DATA'!$Y$5:$Y$128,"LEADER OF THE COUNCIL",'1. ALL DATA'!$H$5:$H$128,"Not yet due")</f>
        <v>7</v>
      </c>
      <c r="D16" s="255">
        <f>C16/C20</f>
        <v>0.35</v>
      </c>
      <c r="E16" s="255">
        <f>D16</f>
        <v>0.35</v>
      </c>
      <c r="F16" s="76"/>
      <c r="G16" s="47"/>
      <c r="I16" s="48" t="s">
        <v>1</v>
      </c>
      <c r="J16" s="272">
        <f>COUNTIFS('1. ALL DATA'!$Y$5:$Y$128,"LEADER OF THE COUNCIL",'1. ALL DATA'!$M$5:$M$128,"Not yet due")</f>
        <v>0</v>
      </c>
      <c r="K16" s="75">
        <f>J16/J20</f>
        <v>0</v>
      </c>
      <c r="L16" s="75">
        <f>K16</f>
        <v>0</v>
      </c>
      <c r="M16" s="76"/>
      <c r="N16" s="47"/>
      <c r="P16" s="48" t="s">
        <v>1</v>
      </c>
      <c r="Q16" s="272">
        <f>COUNTIFS('1. ALL DATA'!$Y$5:$Y$128,"LEADER OF THE COUNCIL",'1. ALL DATA'!$R$5:$R$128,"Not yet due")</f>
        <v>0</v>
      </c>
      <c r="R16" s="75">
        <f>Q16/Q20</f>
        <v>0</v>
      </c>
      <c r="S16" s="75">
        <f>R16</f>
        <v>0</v>
      </c>
      <c r="T16" s="76"/>
      <c r="U16" s="93"/>
      <c r="W16" s="62" t="s">
        <v>1</v>
      </c>
      <c r="X16" s="272">
        <f>COUNTIFS('1. ALL DATA'!$Y$5:$Y$128,"LEADER OF THE COUNCIL",'1. ALL DATA'!$V$5:$V$128,"Not yet due")</f>
        <v>0</v>
      </c>
      <c r="Y16" s="139">
        <f t="shared" si="1"/>
        <v>0</v>
      </c>
      <c r="Z16" s="75">
        <f>Y16</f>
        <v>0</v>
      </c>
      <c r="AA16" s="76"/>
      <c r="AB16" s="238"/>
    </row>
    <row r="17" spans="2:28" ht="15" customHeight="1">
      <c r="B17" s="48" t="s">
        <v>46</v>
      </c>
      <c r="C17" s="272">
        <f>COUNTIFS('1. ALL DATA'!$Y$5:$Y$128,"LEADER OF THE COUNCIL",'1. ALL DATA'!$H$5:$H$128,"Update not provided")</f>
        <v>0</v>
      </c>
      <c r="D17" s="255">
        <f>C17/C20</f>
        <v>0</v>
      </c>
      <c r="E17" s="255">
        <f>D17</f>
        <v>0</v>
      </c>
      <c r="F17" s="76"/>
      <c r="G17" s="98"/>
      <c r="I17" s="48" t="s">
        <v>46</v>
      </c>
      <c r="J17" s="272">
        <f>COUNTIFS('1. ALL DATA'!$Y$5:$Y$128,"LEADER OF THE COUNCIL",'1. ALL DATA'!$M$5:$M$128,"Update not provided")</f>
        <v>20</v>
      </c>
      <c r="K17" s="75">
        <f>J17/J20</f>
        <v>1</v>
      </c>
      <c r="L17" s="75">
        <f>K17</f>
        <v>1</v>
      </c>
      <c r="M17" s="76"/>
      <c r="N17" s="98"/>
      <c r="P17" s="48" t="s">
        <v>46</v>
      </c>
      <c r="Q17" s="272">
        <f>COUNTIFS('1. ALL DATA'!$Y$5:$Y$128,"LEADER OF THE COUNCIL",'1. ALL DATA'!$R$5:$R$128,"Update not provided")</f>
        <v>20</v>
      </c>
      <c r="R17" s="75">
        <f>Q17/Q20</f>
        <v>1</v>
      </c>
      <c r="S17" s="75">
        <f>R17</f>
        <v>1</v>
      </c>
      <c r="T17" s="76"/>
      <c r="U17" s="94"/>
      <c r="W17" s="64" t="s">
        <v>46</v>
      </c>
      <c r="X17" s="272">
        <f>COUNTIFS('1. ALL DATA'!$Y$5:$Y$128,"LEADER OF THE COUNCIL",'1. ALL DATA'!$V$5:$V$128,"Update not provided")</f>
        <v>20</v>
      </c>
      <c r="Y17" s="139">
        <f t="shared" si="1"/>
        <v>1</v>
      </c>
      <c r="Z17" s="75">
        <f>Y17</f>
        <v>1</v>
      </c>
      <c r="AA17" s="76"/>
    </row>
    <row r="18" spans="2:28" ht="15.75" customHeight="1">
      <c r="B18" s="49" t="s">
        <v>22</v>
      </c>
      <c r="C18" s="272">
        <f>COUNTIFS('1. ALL DATA'!$Y$5:$Y$128,"LEADER OF THE COUNCIL",'1. ALL DATA'!$H$5:$H$128,"Deferred")</f>
        <v>0</v>
      </c>
      <c r="D18" s="256">
        <f>C18/C20</f>
        <v>0</v>
      </c>
      <c r="E18" s="256">
        <f>D18</f>
        <v>0</v>
      </c>
      <c r="F18" s="77"/>
      <c r="G18" s="47"/>
      <c r="I18" s="49" t="s">
        <v>22</v>
      </c>
      <c r="J18" s="272">
        <f>COUNTIFS('1. ALL DATA'!$Y$5:$Y$128,"LEADER OF THE COUNCIL",'1. ALL DATA'!$M$5:$M$128,"Deferred")</f>
        <v>0</v>
      </c>
      <c r="K18" s="78">
        <f>J18/J20</f>
        <v>0</v>
      </c>
      <c r="L18" s="78">
        <f>K18</f>
        <v>0</v>
      </c>
      <c r="M18" s="77"/>
      <c r="N18" s="47"/>
      <c r="P18" s="49" t="s">
        <v>22</v>
      </c>
      <c r="Q18" s="272">
        <f>COUNTIFS('1. ALL DATA'!$Y$5:$Y$128,"LEADER OF THE COUNCIL",'1. ALL DATA'!$R$5:$R$128,"Deferred")</f>
        <v>0</v>
      </c>
      <c r="R18" s="78">
        <f>Q18/Q20</f>
        <v>0</v>
      </c>
      <c r="S18" s="78">
        <f>R18</f>
        <v>0</v>
      </c>
      <c r="T18" s="77"/>
      <c r="U18" s="93"/>
      <c r="W18" s="49" t="s">
        <v>22</v>
      </c>
      <c r="X18" s="272">
        <f>COUNTIFS('1. ALL DATA'!$Y$5:$Y$128,"LEADER OF THE COUNCIL",'1. ALL DATA'!$V$5:$V$128,"Deferred")</f>
        <v>0</v>
      </c>
      <c r="Y18" s="139">
        <f t="shared" si="1"/>
        <v>0</v>
      </c>
      <c r="Z18" s="78">
        <f>Y18</f>
        <v>0</v>
      </c>
      <c r="AA18" s="77"/>
      <c r="AB18" s="238"/>
    </row>
    <row r="19" spans="2:28" ht="15.75" customHeight="1">
      <c r="B19" s="49" t="s">
        <v>28</v>
      </c>
      <c r="C19" s="272">
        <f>COUNTIFS('1. ALL DATA'!$Y$5:$Y$128,"LEADER OF THE COUNCIL",'1. ALL DATA'!$H$5:$H$128,"Deleted")</f>
        <v>0</v>
      </c>
      <c r="D19" s="256">
        <f>C19/C20</f>
        <v>0</v>
      </c>
      <c r="E19" s="256">
        <f>D19</f>
        <v>0</v>
      </c>
      <c r="F19" s="77"/>
      <c r="G19" s="91" t="s">
        <v>62</v>
      </c>
      <c r="I19" s="49" t="s">
        <v>28</v>
      </c>
      <c r="J19" s="272">
        <f>COUNTIFS('1. ALL DATA'!$Y$5:$Y$128,"LEADER OF THE COUNCIL",'1. ALL DATA'!$M$5:$M$128,"Deleted")</f>
        <v>0</v>
      </c>
      <c r="K19" s="78">
        <f>J19/J20</f>
        <v>0</v>
      </c>
      <c r="L19" s="78">
        <f>K19</f>
        <v>0</v>
      </c>
      <c r="M19" s="77"/>
      <c r="N19" s="91" t="s">
        <v>62</v>
      </c>
      <c r="P19" s="49" t="s">
        <v>28</v>
      </c>
      <c r="Q19" s="272">
        <f>COUNTIFS('1. ALL DATA'!$Y$5:$Y$128,"LEADER OF THE COUNCIL",'1. ALL DATA'!$R$5:$R$128,"Deleted")</f>
        <v>0</v>
      </c>
      <c r="R19" s="78">
        <f>Q19/Q20</f>
        <v>0</v>
      </c>
      <c r="S19" s="78">
        <f>R19</f>
        <v>0</v>
      </c>
      <c r="T19" s="77"/>
      <c r="U19" s="91" t="s">
        <v>62</v>
      </c>
      <c r="W19" s="49" t="s">
        <v>28</v>
      </c>
      <c r="X19" s="272">
        <f>COUNTIFS('1. ALL DATA'!$Y$5:$Y$128,"LEADER OF THE COUNCIL",'1. ALL DATA'!$V$5:$V$128,"Deleted")</f>
        <v>0</v>
      </c>
      <c r="Y19" s="139">
        <f t="shared" si="1"/>
        <v>0</v>
      </c>
      <c r="Z19" s="78">
        <f>Y19</f>
        <v>0</v>
      </c>
      <c r="AA19" s="77"/>
      <c r="AB19" s="91" t="s">
        <v>62</v>
      </c>
    </row>
    <row r="20" spans="2:28" ht="15.75" customHeight="1">
      <c r="B20" s="50" t="s">
        <v>30</v>
      </c>
      <c r="C20" s="274">
        <f>SUM(C6:C19)</f>
        <v>20</v>
      </c>
      <c r="D20" s="46"/>
      <c r="E20" s="46"/>
      <c r="F20" s="52"/>
      <c r="G20" s="47"/>
      <c r="I20" s="50" t="s">
        <v>30</v>
      </c>
      <c r="J20" s="274">
        <f>SUM(J6:J19)</f>
        <v>20</v>
      </c>
      <c r="K20" s="77"/>
      <c r="L20" s="77"/>
      <c r="M20" s="52"/>
      <c r="N20" s="47"/>
      <c r="P20" s="50" t="s">
        <v>30</v>
      </c>
      <c r="Q20" s="274">
        <f>SUM(Q6:Q19)</f>
        <v>20</v>
      </c>
      <c r="R20" s="77"/>
      <c r="S20" s="77"/>
      <c r="T20" s="52"/>
      <c r="U20" s="93"/>
      <c r="W20" s="50" t="s">
        <v>30</v>
      </c>
      <c r="X20" s="274">
        <f>SUM(X6:X19)</f>
        <v>20</v>
      </c>
      <c r="Y20" s="77"/>
      <c r="Z20" s="77"/>
      <c r="AA20" s="52"/>
      <c r="AB20" s="238"/>
    </row>
    <row r="21" spans="2:28" ht="15.75" customHeight="1">
      <c r="B21" s="50" t="s">
        <v>31</v>
      </c>
      <c r="C21" s="274">
        <f>C20-C19-C18-C17-C16</f>
        <v>13</v>
      </c>
      <c r="D21" s="47"/>
      <c r="E21" s="47"/>
      <c r="F21" s="52"/>
      <c r="G21" s="47"/>
      <c r="I21" s="50" t="s">
        <v>31</v>
      </c>
      <c r="J21" s="274">
        <f>J20-J19-J18-J17-J16</f>
        <v>0</v>
      </c>
      <c r="K21" s="52"/>
      <c r="L21" s="52"/>
      <c r="M21" s="52"/>
      <c r="N21" s="47"/>
      <c r="P21" s="50" t="s">
        <v>31</v>
      </c>
      <c r="Q21" s="274">
        <f>Q20-Q19-Q18-Q17-Q16</f>
        <v>0</v>
      </c>
      <c r="R21" s="52"/>
      <c r="S21" s="52"/>
      <c r="T21" s="52"/>
      <c r="U21" s="93"/>
      <c r="W21" s="50" t="s">
        <v>31</v>
      </c>
      <c r="X21" s="274">
        <f>X20-X19-X18-X17-X16</f>
        <v>0</v>
      </c>
      <c r="Y21" s="52"/>
      <c r="Z21" s="52"/>
      <c r="AA21" s="52"/>
      <c r="AB21" s="238"/>
    </row>
    <row r="22" spans="2:28" ht="15.75" customHeight="1">
      <c r="W22" s="65"/>
      <c r="Y22" s="63"/>
      <c r="Z22" s="63"/>
      <c r="AA22" s="52"/>
      <c r="AB22" s="238"/>
    </row>
    <row r="23" spans="2:28" ht="15.75" customHeight="1"/>
    <row r="24" spans="2:28" s="63" customFormat="1" ht="15.75" customHeight="1">
      <c r="B24" s="65"/>
      <c r="C24" s="1"/>
      <c r="D24" s="1"/>
      <c r="E24" s="1"/>
      <c r="F24" s="52"/>
      <c r="G24" s="1"/>
      <c r="I24" s="65"/>
      <c r="J24" s="1"/>
      <c r="M24" s="52"/>
      <c r="N24" s="1"/>
      <c r="P24" s="65"/>
      <c r="Q24" s="1"/>
      <c r="T24" s="52"/>
      <c r="U24" s="90"/>
      <c r="X24" s="1"/>
      <c r="AB24" s="238"/>
    </row>
    <row r="25" spans="2:28" ht="15" customHeight="1">
      <c r="AA25" s="83"/>
    </row>
    <row r="26" spans="2:28" s="63" customFormat="1" ht="15.75">
      <c r="B26" s="318" t="s">
        <v>91</v>
      </c>
      <c r="C26" s="376"/>
      <c r="D26" s="376"/>
      <c r="E26" s="376"/>
      <c r="F26" s="312"/>
      <c r="G26" s="313"/>
      <c r="I26" s="318" t="s">
        <v>91</v>
      </c>
      <c r="J26" s="376"/>
      <c r="K26" s="312"/>
      <c r="L26" s="312"/>
      <c r="M26" s="312"/>
      <c r="N26" s="313"/>
      <c r="P26" s="318" t="s">
        <v>91</v>
      </c>
      <c r="Q26" s="376"/>
      <c r="R26" s="312"/>
      <c r="S26" s="312"/>
      <c r="T26" s="312"/>
      <c r="U26" s="313"/>
      <c r="W26" s="318" t="s">
        <v>91</v>
      </c>
      <c r="X26" s="376"/>
      <c r="Y26" s="312"/>
      <c r="Z26" s="312"/>
      <c r="AA26" s="312"/>
      <c r="AB26" s="313"/>
    </row>
    <row r="27" spans="2:28" ht="42" customHeight="1">
      <c r="B27" s="314" t="s">
        <v>23</v>
      </c>
      <c r="C27" s="315" t="s">
        <v>24</v>
      </c>
      <c r="D27" s="315" t="s">
        <v>18</v>
      </c>
      <c r="E27" s="315" t="s">
        <v>48</v>
      </c>
      <c r="F27" s="314" t="s">
        <v>29</v>
      </c>
      <c r="G27" s="315" t="s">
        <v>49</v>
      </c>
      <c r="I27" s="314" t="s">
        <v>23</v>
      </c>
      <c r="J27" s="315" t="s">
        <v>24</v>
      </c>
      <c r="K27" s="314" t="s">
        <v>18</v>
      </c>
      <c r="L27" s="314" t="s">
        <v>48</v>
      </c>
      <c r="M27" s="314" t="s">
        <v>29</v>
      </c>
      <c r="N27" s="315" t="s">
        <v>49</v>
      </c>
      <c r="P27" s="314" t="s">
        <v>23</v>
      </c>
      <c r="Q27" s="315" t="s">
        <v>24</v>
      </c>
      <c r="R27" s="314" t="s">
        <v>18</v>
      </c>
      <c r="S27" s="314" t="s">
        <v>48</v>
      </c>
      <c r="T27" s="314" t="s">
        <v>29</v>
      </c>
      <c r="U27" s="316" t="s">
        <v>49</v>
      </c>
      <c r="W27" s="314" t="s">
        <v>23</v>
      </c>
      <c r="X27" s="315" t="s">
        <v>24</v>
      </c>
      <c r="Y27" s="314" t="s">
        <v>18</v>
      </c>
      <c r="Z27" s="314" t="s">
        <v>48</v>
      </c>
      <c r="AA27" s="314" t="s">
        <v>29</v>
      </c>
      <c r="AB27" s="317" t="s">
        <v>49</v>
      </c>
    </row>
    <row r="28" spans="2:28" s="63" customFormat="1" ht="6" customHeight="1">
      <c r="B28" s="170"/>
      <c r="C28" s="180"/>
      <c r="D28" s="180"/>
      <c r="E28" s="180"/>
      <c r="F28" s="170"/>
      <c r="G28" s="180"/>
      <c r="I28" s="170"/>
      <c r="J28" s="180"/>
      <c r="K28" s="170"/>
      <c r="L28" s="170"/>
      <c r="M28" s="170"/>
      <c r="N28" s="180"/>
      <c r="P28" s="170"/>
      <c r="Q28" s="180"/>
      <c r="R28" s="170"/>
      <c r="S28" s="170"/>
      <c r="T28" s="170"/>
      <c r="U28" s="181"/>
      <c r="W28" s="170"/>
      <c r="X28" s="180"/>
      <c r="Y28" s="170"/>
      <c r="Z28" s="170"/>
      <c r="AA28" s="170"/>
      <c r="AB28" s="235"/>
    </row>
    <row r="29" spans="2:28" ht="21.75" customHeight="1">
      <c r="B29" s="250" t="s">
        <v>45</v>
      </c>
      <c r="C29" s="260">
        <f>COUNTIFS('1. ALL DATA'!$Y$5:$Y$128,"CULTURAL SERVICES",'1. ALL DATA'!$H$5:$H$128,"Fully Achieved")</f>
        <v>3</v>
      </c>
      <c r="D29" s="373">
        <f>C29/C43</f>
        <v>0.15</v>
      </c>
      <c r="E29" s="457">
        <f>D29+D30</f>
        <v>0.5</v>
      </c>
      <c r="F29" s="120">
        <f>C29/C44</f>
        <v>0.3</v>
      </c>
      <c r="G29" s="454">
        <f>F29+F30</f>
        <v>1</v>
      </c>
      <c r="I29" s="250" t="s">
        <v>45</v>
      </c>
      <c r="J29" s="260">
        <f>COUNTIFS('1. ALL DATA'!$Y$5:$Y$128,"CULTURAL SERVICES",'1. ALL DATA'!$M$5:$M$128,"Fully Achieved")</f>
        <v>0</v>
      </c>
      <c r="K29" s="120">
        <f>J29/J43</f>
        <v>0</v>
      </c>
      <c r="L29" s="472">
        <f>K29+K30</f>
        <v>0</v>
      </c>
      <c r="M29" s="120" t="e">
        <f>J29/J44</f>
        <v>#DIV/0!</v>
      </c>
      <c r="N29" s="454" t="e">
        <f>M29+M30</f>
        <v>#DIV/0!</v>
      </c>
      <c r="P29" s="250" t="s">
        <v>45</v>
      </c>
      <c r="Q29" s="260">
        <f>COUNTIFS('1. ALL DATA'!$Y$5:$Y$128,"CULTURAL SERVICES",'1. ALL DATA'!$R$5:$R$128,"Fully Achieved")</f>
        <v>0</v>
      </c>
      <c r="R29" s="120">
        <f>Q29/Q43</f>
        <v>0</v>
      </c>
      <c r="S29" s="472">
        <f>R29+R30</f>
        <v>0</v>
      </c>
      <c r="T29" s="120" t="e">
        <f>Q29/Q44</f>
        <v>#DIV/0!</v>
      </c>
      <c r="U29" s="454" t="e">
        <f>T29+T30</f>
        <v>#DIV/0!</v>
      </c>
      <c r="W29" s="250" t="s">
        <v>40</v>
      </c>
      <c r="X29" s="260">
        <f>COUNTIFS('1. ALL DATA'!$Y$5:$Y$128,"CULTURAL SERVICES",'1. ALL DATA'!$V$5:$V$128,"Fully Achieved")</f>
        <v>0</v>
      </c>
      <c r="Y29" s="120">
        <f>X29/$X$43</f>
        <v>0</v>
      </c>
      <c r="Z29" s="472">
        <f>Y29+Y30</f>
        <v>0</v>
      </c>
      <c r="AA29" s="120" t="e">
        <f>X29/$X$44</f>
        <v>#DIV/0!</v>
      </c>
      <c r="AB29" s="454" t="e">
        <f>AA29+AA30</f>
        <v>#DIV/0!</v>
      </c>
    </row>
    <row r="30" spans="2:28" ht="18.75" customHeight="1">
      <c r="B30" s="250" t="s">
        <v>41</v>
      </c>
      <c r="C30" s="260">
        <f>COUNTIFS('1. ALL DATA'!$Y$5:$Y$128,"CULTURAL SERVICES",'1. ALL DATA'!$H$5:$H$128,"On track to be achieved")</f>
        <v>7</v>
      </c>
      <c r="D30" s="373">
        <f>C30/C43</f>
        <v>0.35</v>
      </c>
      <c r="E30" s="457"/>
      <c r="F30" s="120">
        <f>C30/C44</f>
        <v>0.7</v>
      </c>
      <c r="G30" s="454"/>
      <c r="I30" s="250" t="s">
        <v>41</v>
      </c>
      <c r="J30" s="260">
        <f>COUNTIFS('1. ALL DATA'!$Y$5:$Y$128,"CULTURAL SERVICES",'1. ALL DATA'!$M$5:$M$128,"On track to be achieved")</f>
        <v>0</v>
      </c>
      <c r="K30" s="120">
        <f>J30/J43</f>
        <v>0</v>
      </c>
      <c r="L30" s="472"/>
      <c r="M30" s="120" t="e">
        <f>J30/J44</f>
        <v>#DIV/0!</v>
      </c>
      <c r="N30" s="454"/>
      <c r="P30" s="250" t="s">
        <v>41</v>
      </c>
      <c r="Q30" s="260">
        <f>COUNTIFS('1. ALL DATA'!$Y$5:$Y$128,"CULTURAL SERVICES",'1. ALL DATA'!$R$5:$R$128,"On track to be achieved")</f>
        <v>0</v>
      </c>
      <c r="R30" s="120">
        <f>Q30/Q43</f>
        <v>0</v>
      </c>
      <c r="S30" s="472"/>
      <c r="T30" s="120" t="e">
        <f>Q30/Q44</f>
        <v>#DIV/0!</v>
      </c>
      <c r="U30" s="454"/>
      <c r="W30" s="250" t="s">
        <v>82</v>
      </c>
      <c r="X30" s="260">
        <f>COUNTIFS('1. ALL DATA'!$Y$5:$Y$128,"CULTURAL SERVICES",'1. ALL DATA'!$V$5:$V$128,"Numerical Outturn Within 5% Tolerance")</f>
        <v>0</v>
      </c>
      <c r="Y30" s="120">
        <f>X30/$X$43</f>
        <v>0</v>
      </c>
      <c r="Z30" s="472"/>
      <c r="AA30" s="120" t="e">
        <f>X30/$X$44</f>
        <v>#DIV/0!</v>
      </c>
      <c r="AB30" s="454"/>
    </row>
    <row r="31" spans="2:28" s="63" customFormat="1" ht="6" customHeight="1">
      <c r="B31" s="170"/>
      <c r="C31" s="268"/>
      <c r="D31" s="254"/>
      <c r="E31" s="254"/>
      <c r="F31" s="171"/>
      <c r="G31" s="172"/>
      <c r="I31" s="170"/>
      <c r="J31" s="268"/>
      <c r="K31" s="171"/>
      <c r="L31" s="171"/>
      <c r="M31" s="171"/>
      <c r="N31" s="172"/>
      <c r="P31" s="170"/>
      <c r="Q31" s="268"/>
      <c r="R31" s="171"/>
      <c r="S31" s="171"/>
      <c r="T31" s="171"/>
      <c r="U31" s="172"/>
      <c r="W31" s="173"/>
      <c r="X31" s="268"/>
      <c r="Y31" s="171"/>
      <c r="Z31" s="171"/>
      <c r="AA31" s="171"/>
      <c r="AB31" s="172"/>
    </row>
    <row r="32" spans="2:28" ht="21" customHeight="1">
      <c r="B32" s="455" t="s">
        <v>26</v>
      </c>
      <c r="C32" s="456">
        <f>COUNTIFS('1. ALL DATA'!$Y$5:$Y$128,"CULTURAL SERVICES",'1. ALL DATA'!$H$5:$H$128,"In danger of falling behind target")</f>
        <v>0</v>
      </c>
      <c r="D32" s="457">
        <f>C32/C43</f>
        <v>0</v>
      </c>
      <c r="E32" s="457">
        <f>D32</f>
        <v>0</v>
      </c>
      <c r="F32" s="472">
        <f>C32/C44</f>
        <v>0</v>
      </c>
      <c r="G32" s="459">
        <f>F32</f>
        <v>0</v>
      </c>
      <c r="I32" s="455" t="s">
        <v>26</v>
      </c>
      <c r="J32" s="456">
        <f>COUNTIFS('1. ALL DATA'!$Y$5:$Y$128,"CULTURAL SERVICES",'1. ALL DATA'!$M$5:$M$128,"In danger of falling behind target")</f>
        <v>0</v>
      </c>
      <c r="K32" s="472">
        <f>J32/J43</f>
        <v>0</v>
      </c>
      <c r="L32" s="472">
        <f>K32</f>
        <v>0</v>
      </c>
      <c r="M32" s="472" t="e">
        <f>J32/J44</f>
        <v>#DIV/0!</v>
      </c>
      <c r="N32" s="459" t="e">
        <f>M32</f>
        <v>#DIV/0!</v>
      </c>
      <c r="P32" s="455" t="s">
        <v>26</v>
      </c>
      <c r="Q32" s="456">
        <f>COUNTIFS('1. ALL DATA'!$Y$5:$Y$128,"CULTURAL SERVICES",'1. ALL DATA'!$R$5:$R$128,"In danger of falling behind target")</f>
        <v>0</v>
      </c>
      <c r="R32" s="472">
        <f>Q32/Q43</f>
        <v>0</v>
      </c>
      <c r="S32" s="472">
        <f>R32</f>
        <v>0</v>
      </c>
      <c r="T32" s="472" t="e">
        <f>Q32/Q44</f>
        <v>#DIV/0!</v>
      </c>
      <c r="U32" s="459" t="e">
        <f>T32</f>
        <v>#DIV/0!</v>
      </c>
      <c r="W32" s="252" t="s">
        <v>83</v>
      </c>
      <c r="X32" s="374">
        <f>COUNTIFS('1. ALL DATA'!$Y$5:$Y$128,"CULTURAL SERVICES",'1. ALL DATA'!$V$5:$V$128,"Numerical Outturn Within 10% Tolerance")</f>
        <v>0</v>
      </c>
      <c r="Y32" s="120">
        <f>X32/$X$43</f>
        <v>0</v>
      </c>
      <c r="Z32" s="473">
        <f>SUM(Y32:Y34)</f>
        <v>0</v>
      </c>
      <c r="AA32" s="72" t="e">
        <f>X32/$X$44</f>
        <v>#DIV/0!</v>
      </c>
      <c r="AB32" s="459" t="e">
        <f>SUM(AA32:AA34)</f>
        <v>#DIV/0!</v>
      </c>
    </row>
    <row r="33" spans="2:28" ht="20.25" customHeight="1">
      <c r="B33" s="455"/>
      <c r="C33" s="456"/>
      <c r="D33" s="457"/>
      <c r="E33" s="457"/>
      <c r="F33" s="472"/>
      <c r="G33" s="459"/>
      <c r="I33" s="455"/>
      <c r="J33" s="456"/>
      <c r="K33" s="472"/>
      <c r="L33" s="472"/>
      <c r="M33" s="472"/>
      <c r="N33" s="459"/>
      <c r="P33" s="455"/>
      <c r="Q33" s="456"/>
      <c r="R33" s="472"/>
      <c r="S33" s="472"/>
      <c r="T33" s="472"/>
      <c r="U33" s="459"/>
      <c r="W33" s="252" t="s">
        <v>84</v>
      </c>
      <c r="X33" s="374">
        <f>COUNTIFS('1. ALL DATA'!$Y$5:$Y$128,"CULTURAL SERVICES",'1. ALL DATA'!$V$5:$V$128,"Target Partially Met")</f>
        <v>0</v>
      </c>
      <c r="Y33" s="120">
        <f>X33/$X$43</f>
        <v>0</v>
      </c>
      <c r="Z33" s="474"/>
      <c r="AA33" s="72" t="e">
        <f>X33/$X$44</f>
        <v>#DIV/0!</v>
      </c>
      <c r="AB33" s="459"/>
    </row>
    <row r="34" spans="2:28" ht="15.75" customHeight="1">
      <c r="B34" s="455"/>
      <c r="C34" s="456"/>
      <c r="D34" s="457"/>
      <c r="E34" s="457"/>
      <c r="F34" s="472"/>
      <c r="G34" s="459"/>
      <c r="I34" s="455"/>
      <c r="J34" s="456"/>
      <c r="K34" s="472"/>
      <c r="L34" s="472"/>
      <c r="M34" s="472"/>
      <c r="N34" s="459"/>
      <c r="P34" s="455"/>
      <c r="Q34" s="456"/>
      <c r="R34" s="472"/>
      <c r="S34" s="472"/>
      <c r="T34" s="472"/>
      <c r="U34" s="459"/>
      <c r="W34" s="252" t="s">
        <v>86</v>
      </c>
      <c r="X34" s="374">
        <f>COUNTIFS('1. ALL DATA'!$Y$5:$Y$128,"CULTURAL SERVICES",'1. ALL DATA'!$V$5:$V$128,"Completion Date Within Reasonable Tolerance")</f>
        <v>0</v>
      </c>
      <c r="Y34" s="120">
        <f>X34/$X$43</f>
        <v>0</v>
      </c>
      <c r="Z34" s="475"/>
      <c r="AA34" s="72" t="e">
        <f>X34/$X$44</f>
        <v>#DIV/0!</v>
      </c>
      <c r="AB34" s="459"/>
    </row>
    <row r="35" spans="2:28" s="63" customFormat="1" ht="6" customHeight="1">
      <c r="B35" s="170"/>
      <c r="C35" s="180"/>
      <c r="D35" s="254"/>
      <c r="E35" s="254"/>
      <c r="F35" s="171"/>
      <c r="G35" s="172"/>
      <c r="I35" s="170"/>
      <c r="J35" s="180"/>
      <c r="K35" s="171"/>
      <c r="L35" s="171"/>
      <c r="M35" s="171"/>
      <c r="N35" s="172"/>
      <c r="P35" s="170"/>
      <c r="Q35" s="180"/>
      <c r="R35" s="171"/>
      <c r="S35" s="171"/>
      <c r="T35" s="171"/>
      <c r="U35" s="172"/>
      <c r="W35" s="173"/>
      <c r="X35" s="180"/>
      <c r="Y35" s="171"/>
      <c r="Z35" s="171"/>
      <c r="AA35" s="171"/>
      <c r="AB35" s="172"/>
    </row>
    <row r="36" spans="2:28" ht="20.25" customHeight="1">
      <c r="B36" s="251" t="s">
        <v>42</v>
      </c>
      <c r="C36" s="260">
        <f>COUNTIFS('1. ALL DATA'!$Y$5:$Y$128,"CULTURAL SERVICES",'1. ALL DATA'!$H$5:$H$128,"Completed behind schedule")</f>
        <v>0</v>
      </c>
      <c r="D36" s="373">
        <f>C36/C43</f>
        <v>0</v>
      </c>
      <c r="E36" s="457">
        <f>D36+D37</f>
        <v>0</v>
      </c>
      <c r="F36" s="120">
        <f>C36/C44</f>
        <v>0</v>
      </c>
      <c r="G36" s="476">
        <f>F36+F37</f>
        <v>0</v>
      </c>
      <c r="I36" s="251" t="s">
        <v>42</v>
      </c>
      <c r="J36" s="260">
        <f>COUNTIFS('1. ALL DATA'!$Y$5:$Y$128,"CULTURAL SERVICES",'1. ALL DATA'!$M$5:$M$128,"Completed behind schedule")</f>
        <v>0</v>
      </c>
      <c r="K36" s="120">
        <f>J36/J43</f>
        <v>0</v>
      </c>
      <c r="L36" s="472">
        <f>K36+K37</f>
        <v>0</v>
      </c>
      <c r="M36" s="120" t="e">
        <f>J36/J44</f>
        <v>#DIV/0!</v>
      </c>
      <c r="N36" s="476" t="e">
        <f>M36+M37</f>
        <v>#DIV/0!</v>
      </c>
      <c r="P36" s="251" t="s">
        <v>42</v>
      </c>
      <c r="Q36" s="260">
        <f>COUNTIFS('1. ALL DATA'!$Y$5:$Y$128,"CULTURAL SERVICES",'1. ALL DATA'!$R$5:$R$128,"Completed behind schedule")</f>
        <v>0</v>
      </c>
      <c r="R36" s="120">
        <f>Q36/Q43</f>
        <v>0</v>
      </c>
      <c r="S36" s="472">
        <f>R36+R37</f>
        <v>0</v>
      </c>
      <c r="T36" s="120" t="e">
        <f>Q36/Q44</f>
        <v>#DIV/0!</v>
      </c>
      <c r="U36" s="476" t="e">
        <f>T36+T37</f>
        <v>#DIV/0!</v>
      </c>
      <c r="W36" s="251" t="s">
        <v>85</v>
      </c>
      <c r="X36" s="260">
        <f>COUNTIFS('1. ALL DATA'!$Y$5:$Y$128,"CULTURAL SERVICES",'1. ALL DATA'!$V$5:$V$128,"Completed Significantly After Target Deadline")</f>
        <v>0</v>
      </c>
      <c r="Y36" s="120">
        <f>X36/$X$43</f>
        <v>0</v>
      </c>
      <c r="Z36" s="472">
        <f>Y36+Y37</f>
        <v>0</v>
      </c>
      <c r="AA36" s="120" t="e">
        <f>X36/X44</f>
        <v>#DIV/0!</v>
      </c>
      <c r="AB36" s="476" t="e">
        <f>AA36+AA37</f>
        <v>#DIV/0!</v>
      </c>
    </row>
    <row r="37" spans="2:28" ht="20.25" customHeight="1">
      <c r="B37" s="251" t="s">
        <v>27</v>
      </c>
      <c r="C37" s="260">
        <f>COUNTIFS('1. ALL DATA'!$Y$5:$Y$128,"CULTURAL SERVICES",'1. ALL DATA'!$H$5:$H$128,"Off target")</f>
        <v>0</v>
      </c>
      <c r="D37" s="373">
        <f>C37/C43</f>
        <v>0</v>
      </c>
      <c r="E37" s="457"/>
      <c r="F37" s="120">
        <f>C37/C44</f>
        <v>0</v>
      </c>
      <c r="G37" s="476"/>
      <c r="I37" s="251" t="s">
        <v>27</v>
      </c>
      <c r="J37" s="260">
        <f>COUNTIFS('1. ALL DATA'!$Y$5:$Y$128,"CULTURAL SERVICES",'1. ALL DATA'!$M$5:$M$128,"Off target")</f>
        <v>0</v>
      </c>
      <c r="K37" s="120">
        <f>J37/J43</f>
        <v>0</v>
      </c>
      <c r="L37" s="472"/>
      <c r="M37" s="120" t="e">
        <f>J37/J44</f>
        <v>#DIV/0!</v>
      </c>
      <c r="N37" s="476"/>
      <c r="P37" s="251" t="s">
        <v>27</v>
      </c>
      <c r="Q37" s="260">
        <f>COUNTIFS('1. ALL DATA'!$Y$5:$Y$128,"CULTURAL SERVICES",'1. ALL DATA'!$R$5:$R$128,"Off target")</f>
        <v>0</v>
      </c>
      <c r="R37" s="120">
        <f>Q37/Q43</f>
        <v>0</v>
      </c>
      <c r="S37" s="472"/>
      <c r="T37" s="120" t="e">
        <f>Q37/Q44</f>
        <v>#DIV/0!</v>
      </c>
      <c r="U37" s="476"/>
      <c r="W37" s="251" t="s">
        <v>27</v>
      </c>
      <c r="X37" s="260">
        <f>COUNTIFS('1. ALL DATA'!$Y$5:$Y$128,"CULTURAL SERVICES",'1. ALL DATA'!$V$5:$V$128,"Off target")</f>
        <v>0</v>
      </c>
      <c r="Y37" s="120">
        <f>X37/$X$43</f>
        <v>0</v>
      </c>
      <c r="Z37" s="472"/>
      <c r="AA37" s="120" t="e">
        <f>X37/X44</f>
        <v>#DIV/0!</v>
      </c>
      <c r="AB37" s="476"/>
    </row>
    <row r="38" spans="2:28" s="63" customFormat="1" ht="6.75" customHeight="1">
      <c r="B38" s="170"/>
      <c r="C38" s="268"/>
      <c r="D38" s="254"/>
      <c r="E38" s="254"/>
      <c r="F38" s="171"/>
      <c r="G38" s="175"/>
      <c r="I38" s="170"/>
      <c r="J38" s="268"/>
      <c r="K38" s="171"/>
      <c r="L38" s="171"/>
      <c r="M38" s="171"/>
      <c r="N38" s="175"/>
      <c r="P38" s="170"/>
      <c r="Q38" s="268"/>
      <c r="R38" s="171"/>
      <c r="S38" s="171"/>
      <c r="T38" s="171"/>
      <c r="U38" s="175"/>
      <c r="W38" s="321"/>
      <c r="X38" s="268"/>
      <c r="Y38" s="176"/>
      <c r="Z38" s="176"/>
      <c r="AA38" s="177"/>
      <c r="AB38" s="236"/>
    </row>
    <row r="39" spans="2:28" ht="15" customHeight="1">
      <c r="B39" s="48" t="s">
        <v>1</v>
      </c>
      <c r="C39" s="272">
        <f>COUNTIFS('1. ALL DATA'!$Y$5:$Y$128,"CULTURAL SERVICES",'1. ALL DATA'!$H$5:$H$128,"Not yet due")</f>
        <v>10</v>
      </c>
      <c r="D39" s="255">
        <f>C39/C43</f>
        <v>0.5</v>
      </c>
      <c r="E39" s="255">
        <f>D39</f>
        <v>0.5</v>
      </c>
      <c r="F39" s="76"/>
      <c r="G39" s="47"/>
      <c r="I39" s="48" t="s">
        <v>1</v>
      </c>
      <c r="J39" s="272">
        <f>COUNTIFS('1. ALL DATA'!$Y$5:$Y$128,"CULTURAL SERVICES",'1. ALL DATA'!$M$5:$M$128,"Not yet due")</f>
        <v>0</v>
      </c>
      <c r="K39" s="75">
        <f>J39/J43</f>
        <v>0</v>
      </c>
      <c r="L39" s="75">
        <f>K39</f>
        <v>0</v>
      </c>
      <c r="M39" s="76"/>
      <c r="N39" s="47"/>
      <c r="P39" s="48" t="s">
        <v>1</v>
      </c>
      <c r="Q39" s="272">
        <f>COUNTIFS('1. ALL DATA'!$Y$5:$Y$128,"CULTURAL SERVICES",'1. ALL DATA'!$R$5:$R$128,"Not yet due")</f>
        <v>0</v>
      </c>
      <c r="R39" s="75">
        <f>Q39/Q43</f>
        <v>0</v>
      </c>
      <c r="S39" s="75">
        <f>R39</f>
        <v>0</v>
      </c>
      <c r="T39" s="76"/>
      <c r="U39" s="93"/>
      <c r="W39" s="62" t="s">
        <v>1</v>
      </c>
      <c r="X39" s="272">
        <f>COUNTIFS('1. ALL DATA'!$Y$5:$Y$128,"CULTURAL SERVICES",'1. ALL DATA'!$V$5:$V$128,"Not yet due")</f>
        <v>0</v>
      </c>
      <c r="Y39" s="75">
        <f>X39/$X$43</f>
        <v>0</v>
      </c>
      <c r="Z39" s="75">
        <f>Y39</f>
        <v>0</v>
      </c>
      <c r="AA39" s="76"/>
      <c r="AB39" s="238"/>
    </row>
    <row r="40" spans="2:28" ht="15" customHeight="1">
      <c r="B40" s="48" t="s">
        <v>46</v>
      </c>
      <c r="C40" s="272">
        <f>COUNTIFS('1. ALL DATA'!$Y$5:$Y$128,"CULTURAL SERVICES",'1. ALL DATA'!$H$5:$H$128,"Update not provided")</f>
        <v>0</v>
      </c>
      <c r="D40" s="255">
        <f>C40/C43</f>
        <v>0</v>
      </c>
      <c r="E40" s="255">
        <f>D40</f>
        <v>0</v>
      </c>
      <c r="F40" s="76"/>
      <c r="G40" s="98"/>
      <c r="I40" s="48" t="s">
        <v>46</v>
      </c>
      <c r="J40" s="272">
        <f>COUNTIFS('1. ALL DATA'!$Y$5:$Y$128,"CULTURAL SERVICES",'1. ALL DATA'!$M$5:$M$128,"Update not provided")</f>
        <v>20</v>
      </c>
      <c r="K40" s="75">
        <f>J40/J43</f>
        <v>1</v>
      </c>
      <c r="L40" s="75">
        <f>K40</f>
        <v>1</v>
      </c>
      <c r="M40" s="76"/>
      <c r="N40" s="98"/>
      <c r="P40" s="48" t="s">
        <v>46</v>
      </c>
      <c r="Q40" s="272">
        <f>COUNTIFS('1. ALL DATA'!$Y$5:$Y$128,"CULTURAL SERVICES",'1. ALL DATA'!$R$5:$R$128,"Update not provided")</f>
        <v>20</v>
      </c>
      <c r="R40" s="75">
        <f>Q40/Q43</f>
        <v>1</v>
      </c>
      <c r="S40" s="75">
        <f>R40</f>
        <v>1</v>
      </c>
      <c r="T40" s="76"/>
      <c r="U40" s="94"/>
      <c r="W40" s="64" t="s">
        <v>46</v>
      </c>
      <c r="X40" s="272">
        <f>COUNTIFS('1. ALL DATA'!$Y$5:$Y$128,"CULTURAL SERVICES",'1. ALL DATA'!$V$5:$V$128,"Update not provided")</f>
        <v>20</v>
      </c>
      <c r="Y40" s="75">
        <f>X40/$X$43</f>
        <v>1</v>
      </c>
      <c r="Z40" s="75">
        <f>Y40</f>
        <v>1</v>
      </c>
      <c r="AA40" s="76"/>
    </row>
    <row r="41" spans="2:28" ht="15.75" customHeight="1">
      <c r="B41" s="49" t="s">
        <v>22</v>
      </c>
      <c r="C41" s="272">
        <f>COUNTIFS('1. ALL DATA'!$Y$5:$Y$128,"CULTURAL SERVICES",'1. ALL DATA'!$H$5:$H$128,"Deferred")</f>
        <v>0</v>
      </c>
      <c r="D41" s="256">
        <f>C41/C43</f>
        <v>0</v>
      </c>
      <c r="E41" s="256">
        <f>D41</f>
        <v>0</v>
      </c>
      <c r="F41" s="77"/>
      <c r="G41" s="47"/>
      <c r="I41" s="49" t="s">
        <v>22</v>
      </c>
      <c r="J41" s="272">
        <f>COUNTIFS('1. ALL DATA'!$Y$5:$Y$128,"CULTURAL SERVICES",'1. ALL DATA'!$M$5:$M$128,"Deferred")</f>
        <v>0</v>
      </c>
      <c r="K41" s="78">
        <f>J41/J43</f>
        <v>0</v>
      </c>
      <c r="L41" s="78">
        <f>K41</f>
        <v>0</v>
      </c>
      <c r="M41" s="77"/>
      <c r="N41" s="47"/>
      <c r="P41" s="49" t="s">
        <v>22</v>
      </c>
      <c r="Q41" s="272">
        <f>COUNTIFS('1. ALL DATA'!$Y$5:$Y$128,"CULTURAL SERVICES",'1. ALL DATA'!$R$5:$R$128,"Deferred")</f>
        <v>0</v>
      </c>
      <c r="R41" s="78">
        <f>Q41/Q43</f>
        <v>0</v>
      </c>
      <c r="S41" s="78">
        <f>R41</f>
        <v>0</v>
      </c>
      <c r="T41" s="77"/>
      <c r="U41" s="93"/>
      <c r="W41" s="49" t="s">
        <v>22</v>
      </c>
      <c r="X41" s="272">
        <f>COUNTIFS('1. ALL DATA'!$Y$5:$Y$128,"CULTURAL SERVICES",'1. ALL DATA'!$V$5:$V$128,"Deferred")</f>
        <v>0</v>
      </c>
      <c r="Y41" s="78">
        <f>X41/$X$43</f>
        <v>0</v>
      </c>
      <c r="Z41" s="78">
        <f>Y41</f>
        <v>0</v>
      </c>
      <c r="AA41" s="77"/>
      <c r="AB41" s="238"/>
    </row>
    <row r="42" spans="2:28" ht="15.75" customHeight="1">
      <c r="B42" s="49" t="s">
        <v>28</v>
      </c>
      <c r="C42" s="272">
        <f>COUNTIFS('1. ALL DATA'!$Y$5:$Y$128,"CULTURAL SERVICES",'1. ALL DATA'!$H$5:$H$128,"Deleted")</f>
        <v>0</v>
      </c>
      <c r="D42" s="256">
        <f>C42/C43</f>
        <v>0</v>
      </c>
      <c r="E42" s="256">
        <f>D42</f>
        <v>0</v>
      </c>
      <c r="F42" s="77"/>
      <c r="G42" s="91" t="s">
        <v>62</v>
      </c>
      <c r="I42" s="49" t="s">
        <v>28</v>
      </c>
      <c r="J42" s="272">
        <f>COUNTIFS('1. ALL DATA'!$Y$5:$Y$128,"CULTURAL SERVICES",'1. ALL DATA'!$M$5:$M$128,"Deleted")</f>
        <v>0</v>
      </c>
      <c r="K42" s="78">
        <f>J42/J43</f>
        <v>0</v>
      </c>
      <c r="L42" s="78">
        <f>K42</f>
        <v>0</v>
      </c>
      <c r="M42" s="77"/>
      <c r="N42" s="99"/>
      <c r="P42" s="49" t="s">
        <v>28</v>
      </c>
      <c r="Q42" s="272">
        <f>COUNTIFS('1. ALL DATA'!$Y$5:$Y$128,"CULTURAL SERVICES",'1. ALL DATA'!$R$5:$R$128,"Deleted")</f>
        <v>0</v>
      </c>
      <c r="R42" s="78">
        <f>Q42/Q43</f>
        <v>0</v>
      </c>
      <c r="S42" s="78">
        <f>R42</f>
        <v>0</v>
      </c>
      <c r="T42" s="77"/>
      <c r="U42" s="91" t="s">
        <v>62</v>
      </c>
      <c r="W42" s="49" t="s">
        <v>28</v>
      </c>
      <c r="X42" s="272">
        <f>COUNTIFS('1. ALL DATA'!$Y$5:$Y$128,"CULTURAL SERVICES",'1. ALL DATA'!$V$5:$V$128,"Deleted")</f>
        <v>0</v>
      </c>
      <c r="Y42" s="78">
        <f>X42/$X$43</f>
        <v>0</v>
      </c>
      <c r="Z42" s="78">
        <f>Y42</f>
        <v>0</v>
      </c>
      <c r="AA42" s="77"/>
      <c r="AB42" s="91" t="s">
        <v>62</v>
      </c>
    </row>
    <row r="43" spans="2:28" ht="15.75" customHeight="1">
      <c r="B43" s="50" t="s">
        <v>30</v>
      </c>
      <c r="C43" s="274">
        <f>SUM(C29:C42)</f>
        <v>20</v>
      </c>
      <c r="D43" s="46"/>
      <c r="E43" s="46"/>
      <c r="F43" s="52"/>
      <c r="G43" s="99"/>
      <c r="I43" s="50" t="s">
        <v>30</v>
      </c>
      <c r="J43" s="274">
        <f>SUM(J29:J42)</f>
        <v>20</v>
      </c>
      <c r="K43" s="77"/>
      <c r="L43" s="77"/>
      <c r="M43" s="52"/>
      <c r="N43" s="91" t="s">
        <v>62</v>
      </c>
      <c r="P43" s="50" t="s">
        <v>30</v>
      </c>
      <c r="Q43" s="274">
        <f>SUM(Q29:Q42)</f>
        <v>20</v>
      </c>
      <c r="R43" s="77"/>
      <c r="S43" s="77"/>
      <c r="T43" s="52"/>
      <c r="U43" s="93"/>
      <c r="W43" s="50" t="s">
        <v>30</v>
      </c>
      <c r="X43" s="274">
        <f>SUM(X29:X42)</f>
        <v>20</v>
      </c>
      <c r="Y43" s="77"/>
      <c r="Z43" s="77"/>
      <c r="AA43" s="52"/>
      <c r="AB43" s="238"/>
    </row>
    <row r="44" spans="2:28" ht="15.75" customHeight="1">
      <c r="B44" s="50" t="s">
        <v>31</v>
      </c>
      <c r="C44" s="274">
        <f>C43-C42-C41-C40-C39</f>
        <v>10</v>
      </c>
      <c r="D44" s="47"/>
      <c r="E44" s="47"/>
      <c r="F44" s="52"/>
      <c r="G44" s="47"/>
      <c r="I44" s="50" t="s">
        <v>31</v>
      </c>
      <c r="J44" s="274">
        <f>J43-J42-J41-J40-J39</f>
        <v>0</v>
      </c>
      <c r="K44" s="52"/>
      <c r="L44" s="52"/>
      <c r="M44" s="52"/>
      <c r="N44" s="47"/>
      <c r="P44" s="50" t="s">
        <v>31</v>
      </c>
      <c r="Q44" s="274">
        <f>Q43-Q42-Q41-Q40-Q39</f>
        <v>0</v>
      </c>
      <c r="R44" s="52"/>
      <c r="S44" s="52"/>
      <c r="T44" s="52"/>
      <c r="U44" s="93"/>
      <c r="W44" s="50" t="s">
        <v>31</v>
      </c>
      <c r="X44" s="274">
        <f>X43-X42-X41-X40-X39</f>
        <v>0</v>
      </c>
      <c r="Y44" s="52"/>
      <c r="Z44" s="52"/>
      <c r="AA44" s="52"/>
      <c r="AB44" s="238"/>
    </row>
    <row r="45" spans="2:28" ht="15.75" customHeight="1">
      <c r="W45" s="65"/>
      <c r="Y45" s="63"/>
      <c r="Z45" s="63"/>
      <c r="AA45" s="52"/>
      <c r="AB45" s="238"/>
    </row>
    <row r="46" spans="2:28" ht="15.75" customHeight="1"/>
    <row r="47" spans="2:28" s="63" customFormat="1" ht="15.75" customHeight="1">
      <c r="B47" s="65"/>
      <c r="C47" s="1"/>
      <c r="D47" s="1"/>
      <c r="E47" s="1"/>
      <c r="F47" s="52"/>
      <c r="G47" s="1"/>
      <c r="I47" s="65"/>
      <c r="J47" s="1"/>
      <c r="M47" s="52"/>
      <c r="N47" s="1"/>
      <c r="P47" s="65"/>
      <c r="Q47" s="1"/>
      <c r="T47" s="52"/>
      <c r="U47" s="90"/>
      <c r="X47" s="1"/>
      <c r="AB47" s="238"/>
    </row>
    <row r="48" spans="2:28" s="63" customFormat="1" ht="15.75" customHeight="1">
      <c r="B48" s="318" t="s">
        <v>270</v>
      </c>
      <c r="C48" s="376"/>
      <c r="D48" s="376"/>
      <c r="E48" s="376"/>
      <c r="F48" s="312"/>
      <c r="G48" s="313"/>
      <c r="I48" s="318" t="s">
        <v>270</v>
      </c>
      <c r="J48" s="376"/>
      <c r="K48" s="312"/>
      <c r="L48" s="312"/>
      <c r="M48" s="312"/>
      <c r="N48" s="313"/>
      <c r="P48" s="318" t="s">
        <v>270</v>
      </c>
      <c r="Q48" s="376"/>
      <c r="R48" s="312"/>
      <c r="S48" s="312"/>
      <c r="T48" s="312"/>
      <c r="U48" s="313"/>
      <c r="W48" s="318" t="s">
        <v>270</v>
      </c>
      <c r="X48" s="376"/>
      <c r="Y48" s="312"/>
      <c r="Z48" s="312"/>
      <c r="AA48" s="312"/>
      <c r="AB48" s="313"/>
    </row>
    <row r="49" spans="2:28" ht="36" customHeight="1">
      <c r="B49" s="314" t="s">
        <v>23</v>
      </c>
      <c r="C49" s="315" t="s">
        <v>24</v>
      </c>
      <c r="D49" s="315" t="s">
        <v>18</v>
      </c>
      <c r="E49" s="315" t="s">
        <v>48</v>
      </c>
      <c r="F49" s="314" t="s">
        <v>29</v>
      </c>
      <c r="G49" s="315" t="s">
        <v>49</v>
      </c>
      <c r="I49" s="314" t="s">
        <v>23</v>
      </c>
      <c r="J49" s="315" t="s">
        <v>24</v>
      </c>
      <c r="K49" s="314" t="s">
        <v>18</v>
      </c>
      <c r="L49" s="314" t="s">
        <v>48</v>
      </c>
      <c r="M49" s="314" t="s">
        <v>29</v>
      </c>
      <c r="N49" s="315" t="s">
        <v>49</v>
      </c>
      <c r="P49" s="314" t="s">
        <v>23</v>
      </c>
      <c r="Q49" s="315" t="s">
        <v>24</v>
      </c>
      <c r="R49" s="314" t="s">
        <v>18</v>
      </c>
      <c r="S49" s="314" t="s">
        <v>48</v>
      </c>
      <c r="T49" s="314" t="s">
        <v>29</v>
      </c>
      <c r="U49" s="316" t="s">
        <v>49</v>
      </c>
      <c r="W49" s="314" t="s">
        <v>23</v>
      </c>
      <c r="X49" s="315" t="s">
        <v>24</v>
      </c>
      <c r="Y49" s="314" t="s">
        <v>18</v>
      </c>
      <c r="Z49" s="314" t="s">
        <v>48</v>
      </c>
      <c r="AA49" s="314" t="s">
        <v>29</v>
      </c>
      <c r="AB49" s="317" t="s">
        <v>49</v>
      </c>
    </row>
    <row r="50" spans="2:28" s="63" customFormat="1" ht="7.5" customHeight="1">
      <c r="B50" s="170"/>
      <c r="C50" s="180"/>
      <c r="D50" s="180"/>
      <c r="E50" s="180"/>
      <c r="F50" s="170"/>
      <c r="G50" s="180"/>
      <c r="I50" s="170"/>
      <c r="J50" s="180"/>
      <c r="K50" s="170"/>
      <c r="L50" s="170"/>
      <c r="M50" s="170"/>
      <c r="N50" s="180"/>
      <c r="P50" s="170"/>
      <c r="Q50" s="180"/>
      <c r="R50" s="170"/>
      <c r="S50" s="170"/>
      <c r="T50" s="170"/>
      <c r="U50" s="181"/>
      <c r="W50" s="170"/>
      <c r="X50" s="180"/>
      <c r="Y50" s="170"/>
      <c r="Z50" s="170"/>
      <c r="AA50" s="170"/>
      <c r="AB50" s="235"/>
    </row>
    <row r="51" spans="2:28" ht="18.75" customHeight="1">
      <c r="B51" s="250" t="s">
        <v>45</v>
      </c>
      <c r="C51" s="260">
        <f>COUNTIFS('1. ALL DATA'!$Y$5:$Y$128,"HOUSING AND HOMELESSNESS",'1. ALL DATA'!$H$5:$H$128,"Fully Achieved")</f>
        <v>1</v>
      </c>
      <c r="D51" s="373">
        <f>C51/C65</f>
        <v>5.8823529411764705E-2</v>
      </c>
      <c r="E51" s="457">
        <f>D51+D52</f>
        <v>0.6470588235294118</v>
      </c>
      <c r="F51" s="120">
        <f>C51/C66</f>
        <v>8.3333333333333329E-2</v>
      </c>
      <c r="G51" s="454">
        <f>F51+F52</f>
        <v>0.91666666666666674</v>
      </c>
      <c r="I51" s="250" t="s">
        <v>45</v>
      </c>
      <c r="J51" s="260">
        <f>COUNTIFS('1. ALL DATA'!$Y$5:$Y$128,"HOUSING AND HOMELESSNESS",'1. ALL DATA'!$M$5:$M$128,"Fully Achieved")</f>
        <v>0</v>
      </c>
      <c r="K51" s="120">
        <f>J51/J65</f>
        <v>0</v>
      </c>
      <c r="L51" s="472">
        <f>K51+K52</f>
        <v>0</v>
      </c>
      <c r="M51" s="120" t="e">
        <f>J51/J66</f>
        <v>#DIV/0!</v>
      </c>
      <c r="N51" s="454" t="e">
        <f>M51+M52</f>
        <v>#DIV/0!</v>
      </c>
      <c r="P51" s="250" t="s">
        <v>45</v>
      </c>
      <c r="Q51" s="260">
        <f>COUNTIFS('1. ALL DATA'!$Y$5:$Y$128,"HOUSING AND HOMELESSNESS",'1. ALL DATA'!$R$5:$R$128,"Fully Achieved")</f>
        <v>0</v>
      </c>
      <c r="R51" s="120">
        <f>Q51/Q65</f>
        <v>0</v>
      </c>
      <c r="S51" s="472">
        <f>R51+R52</f>
        <v>0</v>
      </c>
      <c r="T51" s="120" t="e">
        <f>Q51/Q66</f>
        <v>#DIV/0!</v>
      </c>
      <c r="U51" s="454" t="e">
        <f>T51+T52</f>
        <v>#DIV/0!</v>
      </c>
      <c r="W51" s="250" t="s">
        <v>40</v>
      </c>
      <c r="X51" s="260">
        <f>COUNTIFS('1. ALL DATA'!$Y$5:$Y$128,"HOUSING AND HOMELESSNESS",'1. ALL DATA'!$V$5:$V$128,"Fully Achieved")</f>
        <v>0</v>
      </c>
      <c r="Y51" s="120">
        <f>X51/$X$65</f>
        <v>0</v>
      </c>
      <c r="Z51" s="472">
        <f>Y51+Y52</f>
        <v>0</v>
      </c>
      <c r="AA51" s="120" t="e">
        <f>X51/$X$66</f>
        <v>#DIV/0!</v>
      </c>
      <c r="AB51" s="454" t="e">
        <f>AA51+AA52</f>
        <v>#DIV/0!</v>
      </c>
    </row>
    <row r="52" spans="2:28" ht="18.75" customHeight="1">
      <c r="B52" s="250" t="s">
        <v>41</v>
      </c>
      <c r="C52" s="260">
        <f>COUNTIFS('1. ALL DATA'!$Y$5:$Y$128,"HOUSING AND HOMELESSNESS",'1. ALL DATA'!$H$5:$H$128,"On track to be achieved")</f>
        <v>10</v>
      </c>
      <c r="D52" s="373">
        <f>C52/C65</f>
        <v>0.58823529411764708</v>
      </c>
      <c r="E52" s="457"/>
      <c r="F52" s="120">
        <f>C52/C66</f>
        <v>0.83333333333333337</v>
      </c>
      <c r="G52" s="454"/>
      <c r="I52" s="250" t="s">
        <v>41</v>
      </c>
      <c r="J52" s="260">
        <f>COUNTIFS('1. ALL DATA'!$Y$5:$Y$128,"HOUSING AND HOMELESSNESS",'1. ALL DATA'!$M$5:$M$128,"On track to be achieved")</f>
        <v>0</v>
      </c>
      <c r="K52" s="120">
        <f>J52/J65</f>
        <v>0</v>
      </c>
      <c r="L52" s="472"/>
      <c r="M52" s="120" t="e">
        <f>J52/J66</f>
        <v>#DIV/0!</v>
      </c>
      <c r="N52" s="454"/>
      <c r="P52" s="250" t="s">
        <v>41</v>
      </c>
      <c r="Q52" s="260">
        <f>COUNTIFS('1. ALL DATA'!$Y$5:$Y$128,"HOUSING AND HOMELESSNESS",'1. ALL DATA'!$R$5:$R$128,"On track to be achieved")</f>
        <v>0</v>
      </c>
      <c r="R52" s="120">
        <f>Q52/Q65</f>
        <v>0</v>
      </c>
      <c r="S52" s="472"/>
      <c r="T52" s="120" t="e">
        <f>Q52/Q66</f>
        <v>#DIV/0!</v>
      </c>
      <c r="U52" s="454"/>
      <c r="W52" s="250" t="s">
        <v>82</v>
      </c>
      <c r="X52" s="260">
        <f>COUNTIFS('1. ALL DATA'!$Y$5:$Y$128,"HOUSING AND HOMELESSNESS",'1. ALL DATA'!$V$5:$V$128,"Numerical Outturn Within 5% Tolerance")</f>
        <v>0</v>
      </c>
      <c r="Y52" s="120">
        <f>X52/$X$65</f>
        <v>0</v>
      </c>
      <c r="Z52" s="472"/>
      <c r="AA52" s="120" t="e">
        <f>X52/$X$66</f>
        <v>#DIV/0!</v>
      </c>
      <c r="AB52" s="454"/>
    </row>
    <row r="53" spans="2:28" s="63" customFormat="1" ht="6.75" customHeight="1">
      <c r="B53" s="170"/>
      <c r="C53" s="268"/>
      <c r="D53" s="254"/>
      <c r="E53" s="254"/>
      <c r="F53" s="171"/>
      <c r="G53" s="172"/>
      <c r="I53" s="170"/>
      <c r="J53" s="268"/>
      <c r="K53" s="171"/>
      <c r="L53" s="171"/>
      <c r="M53" s="171"/>
      <c r="N53" s="172"/>
      <c r="P53" s="170"/>
      <c r="Q53" s="268"/>
      <c r="R53" s="171"/>
      <c r="S53" s="171"/>
      <c r="T53" s="171"/>
      <c r="U53" s="172"/>
      <c r="W53" s="173"/>
      <c r="X53" s="268"/>
      <c r="Y53" s="171"/>
      <c r="Z53" s="171"/>
      <c r="AA53" s="171"/>
      <c r="AB53" s="172"/>
    </row>
    <row r="54" spans="2:28" ht="16.5" customHeight="1">
      <c r="B54" s="455" t="s">
        <v>26</v>
      </c>
      <c r="C54" s="456">
        <f>COUNTIFS('1. ALL DATA'!$Y$5:$Y$128,"HOUSING AND HOMELESSNESS",'1. ALL DATA'!$H$5:$H$128,"In danger of falling behind target")</f>
        <v>0</v>
      </c>
      <c r="D54" s="457">
        <f>C54/C65</f>
        <v>0</v>
      </c>
      <c r="E54" s="457">
        <f>D54</f>
        <v>0</v>
      </c>
      <c r="F54" s="472">
        <f>C54/C66</f>
        <v>0</v>
      </c>
      <c r="G54" s="459">
        <f>F54</f>
        <v>0</v>
      </c>
      <c r="I54" s="455" t="s">
        <v>26</v>
      </c>
      <c r="J54" s="456">
        <f>COUNTIFS('1. ALL DATA'!$Y$5:$Y$128,"HOUSING AND HOMELESSNESS",'1. ALL DATA'!$M$5:$M$128,"In danger of falling behind target")</f>
        <v>0</v>
      </c>
      <c r="K54" s="472">
        <f>J54/J65</f>
        <v>0</v>
      </c>
      <c r="L54" s="472">
        <f>K54</f>
        <v>0</v>
      </c>
      <c r="M54" s="472" t="e">
        <f>J54/J66</f>
        <v>#DIV/0!</v>
      </c>
      <c r="N54" s="459" t="e">
        <f>M54</f>
        <v>#DIV/0!</v>
      </c>
      <c r="P54" s="455" t="s">
        <v>26</v>
      </c>
      <c r="Q54" s="456">
        <f>COUNTIFS('1. ALL DATA'!$Y$5:$Y$128,"HOUSING AND HOMELESSNESS",'1. ALL DATA'!$R$5:$R$128,"In danger of falling behind target")</f>
        <v>0</v>
      </c>
      <c r="R54" s="472">
        <f>Q54/Q65</f>
        <v>0</v>
      </c>
      <c r="S54" s="472">
        <f>R54</f>
        <v>0</v>
      </c>
      <c r="T54" s="472" t="e">
        <f>Q54/Q66</f>
        <v>#DIV/0!</v>
      </c>
      <c r="U54" s="459" t="e">
        <f>T54</f>
        <v>#DIV/0!</v>
      </c>
      <c r="W54" s="252" t="s">
        <v>83</v>
      </c>
      <c r="X54" s="374">
        <f>COUNTIFS('1. ALL DATA'!$Y$5:$Y$128,"HOUSING AND HOMELESSNESS",'1. ALL DATA'!$V$5:$V$128,"Numerical Outturn Within 10% Tolerance")</f>
        <v>0</v>
      </c>
      <c r="Y54" s="120">
        <f>X54/$X$65</f>
        <v>0</v>
      </c>
      <c r="Z54" s="473">
        <f>SUM(Y54:Y56)</f>
        <v>0</v>
      </c>
      <c r="AA54" s="72" t="e">
        <f>X54/$X$66</f>
        <v>#DIV/0!</v>
      </c>
      <c r="AB54" s="459" t="e">
        <f>SUM(AA54:AA56)</f>
        <v>#DIV/0!</v>
      </c>
    </row>
    <row r="55" spans="2:28" ht="16.5" customHeight="1">
      <c r="B55" s="455"/>
      <c r="C55" s="456"/>
      <c r="D55" s="457"/>
      <c r="E55" s="457"/>
      <c r="F55" s="472"/>
      <c r="G55" s="459"/>
      <c r="I55" s="455"/>
      <c r="J55" s="456"/>
      <c r="K55" s="472"/>
      <c r="L55" s="472"/>
      <c r="M55" s="472"/>
      <c r="N55" s="459"/>
      <c r="P55" s="455"/>
      <c r="Q55" s="456"/>
      <c r="R55" s="472"/>
      <c r="S55" s="472"/>
      <c r="T55" s="472"/>
      <c r="U55" s="459"/>
      <c r="W55" s="252" t="s">
        <v>84</v>
      </c>
      <c r="X55" s="374">
        <f>COUNTIFS('1. ALL DATA'!$Y$5:$Y$128,"HOUSING AND HOMELESSNESS",'1. ALL DATA'!$V$5:$V$128,"Target Partially Met")</f>
        <v>0</v>
      </c>
      <c r="Y55" s="120">
        <f>X55/$X$65</f>
        <v>0</v>
      </c>
      <c r="Z55" s="474"/>
      <c r="AA55" s="72" t="e">
        <f>X55/$X$66</f>
        <v>#DIV/0!</v>
      </c>
      <c r="AB55" s="459"/>
    </row>
    <row r="56" spans="2:28" ht="16.5" customHeight="1">
      <c r="B56" s="455"/>
      <c r="C56" s="456"/>
      <c r="D56" s="457"/>
      <c r="E56" s="457"/>
      <c r="F56" s="472"/>
      <c r="G56" s="459"/>
      <c r="I56" s="455"/>
      <c r="J56" s="456"/>
      <c r="K56" s="472"/>
      <c r="L56" s="472"/>
      <c r="M56" s="472"/>
      <c r="N56" s="459"/>
      <c r="P56" s="455"/>
      <c r="Q56" s="456"/>
      <c r="R56" s="472"/>
      <c r="S56" s="472"/>
      <c r="T56" s="472"/>
      <c r="U56" s="459"/>
      <c r="W56" s="252" t="s">
        <v>86</v>
      </c>
      <c r="X56" s="374">
        <f>COUNTIFS('1. ALL DATA'!$Y$5:$Y$128,"HOUSING AND HOMELESSNESS",'1. ALL DATA'!$V$5:$V$128,"Completion Date Within Reasonable Tolerance")</f>
        <v>0</v>
      </c>
      <c r="Y56" s="120">
        <f>X56/$X$65</f>
        <v>0</v>
      </c>
      <c r="Z56" s="475"/>
      <c r="AA56" s="72" t="e">
        <f>X56/$X$66</f>
        <v>#DIV/0!</v>
      </c>
      <c r="AB56" s="459"/>
    </row>
    <row r="57" spans="2:28" s="63" customFormat="1" ht="6" customHeight="1">
      <c r="B57" s="170"/>
      <c r="C57" s="180"/>
      <c r="D57" s="254"/>
      <c r="E57" s="254"/>
      <c r="F57" s="171"/>
      <c r="G57" s="172"/>
      <c r="I57" s="170"/>
      <c r="J57" s="180"/>
      <c r="K57" s="171"/>
      <c r="L57" s="171"/>
      <c r="M57" s="171"/>
      <c r="N57" s="172"/>
      <c r="P57" s="170"/>
      <c r="Q57" s="180"/>
      <c r="R57" s="171"/>
      <c r="S57" s="171"/>
      <c r="T57" s="171"/>
      <c r="U57" s="172"/>
      <c r="W57" s="173"/>
      <c r="X57" s="180"/>
      <c r="Y57" s="171"/>
      <c r="Z57" s="171"/>
      <c r="AA57" s="171"/>
      <c r="AB57" s="172"/>
    </row>
    <row r="58" spans="2:28" ht="22.5" customHeight="1">
      <c r="B58" s="251" t="s">
        <v>42</v>
      </c>
      <c r="C58" s="260">
        <f>COUNTIFS('1. ALL DATA'!$Y$5:$Y$128,"HOUSING AND HOMELESSNESS",'1. ALL DATA'!$H$5:$H$128,"Completed behind schedule")</f>
        <v>0</v>
      </c>
      <c r="D58" s="373">
        <f>C58/C65</f>
        <v>0</v>
      </c>
      <c r="E58" s="457">
        <f>D58+D59</f>
        <v>5.8823529411764705E-2</v>
      </c>
      <c r="F58" s="120">
        <f>C58/C66</f>
        <v>0</v>
      </c>
      <c r="G58" s="476">
        <f>F58+F59</f>
        <v>8.3333333333333329E-2</v>
      </c>
      <c r="I58" s="251" t="s">
        <v>42</v>
      </c>
      <c r="J58" s="260">
        <f>COUNTIFS('1. ALL DATA'!$Y$5:$Y$128,"HOUSING AND HOMELESSNESS",'1. ALL DATA'!$M$5:$M$128,"Completed behind schedule")</f>
        <v>0</v>
      </c>
      <c r="K58" s="120">
        <f>J58/J65</f>
        <v>0</v>
      </c>
      <c r="L58" s="472">
        <f>K58+K59</f>
        <v>0</v>
      </c>
      <c r="M58" s="120" t="e">
        <f>J58/J66</f>
        <v>#DIV/0!</v>
      </c>
      <c r="N58" s="476" t="e">
        <f>M58+M59</f>
        <v>#DIV/0!</v>
      </c>
      <c r="P58" s="251" t="s">
        <v>42</v>
      </c>
      <c r="Q58" s="260">
        <f>COUNTIFS('1. ALL DATA'!$Y$5:$Y$128,"HOUSING AND HOMELESSNESS",'1. ALL DATA'!$R$5:$R$128,"Completed behind schedule")</f>
        <v>0</v>
      </c>
      <c r="R58" s="120">
        <f>Q58/Q65</f>
        <v>0</v>
      </c>
      <c r="S58" s="472">
        <f>R58+R59</f>
        <v>0</v>
      </c>
      <c r="T58" s="120" t="e">
        <f>Q58/Q66</f>
        <v>#DIV/0!</v>
      </c>
      <c r="U58" s="476" t="e">
        <f>T58+T59</f>
        <v>#DIV/0!</v>
      </c>
      <c r="W58" s="251" t="s">
        <v>85</v>
      </c>
      <c r="X58" s="260">
        <f>COUNTIFS('1. ALL DATA'!$Y$5:$Y$128,"HOUSING AND HOMELESSNESS",'1. ALL DATA'!$V$5:$V$128,"Completed Significantly After Target Deadline")</f>
        <v>0</v>
      </c>
      <c r="Y58" s="120">
        <f>X58/$X$65</f>
        <v>0</v>
      </c>
      <c r="Z58" s="472">
        <f>Y58+Y59</f>
        <v>0</v>
      </c>
      <c r="AA58" s="120" t="e">
        <f>X58/$X$66</f>
        <v>#DIV/0!</v>
      </c>
      <c r="AB58" s="476" t="e">
        <f>AA58+AA59</f>
        <v>#DIV/0!</v>
      </c>
    </row>
    <row r="59" spans="2:28" ht="22.5" customHeight="1">
      <c r="B59" s="251" t="s">
        <v>27</v>
      </c>
      <c r="C59" s="260">
        <f>COUNTIFS('1. ALL DATA'!$Y$5:$Y$128,"HOUSING AND HOMELESSNESS",'1. ALL DATA'!$H$5:$H$128,"Off target")</f>
        <v>1</v>
      </c>
      <c r="D59" s="373">
        <f>C59/C65</f>
        <v>5.8823529411764705E-2</v>
      </c>
      <c r="E59" s="457"/>
      <c r="F59" s="120">
        <f>C59/C66</f>
        <v>8.3333333333333329E-2</v>
      </c>
      <c r="G59" s="476"/>
      <c r="I59" s="251" t="s">
        <v>27</v>
      </c>
      <c r="J59" s="260">
        <f>COUNTIFS('1. ALL DATA'!$Y$5:$Y$128,"HOUSING AND HOMELESSNESS",'1. ALL DATA'!$M$5:$M$128,"Off target")</f>
        <v>0</v>
      </c>
      <c r="K59" s="120">
        <f>J59/J65</f>
        <v>0</v>
      </c>
      <c r="L59" s="472"/>
      <c r="M59" s="120" t="e">
        <f>J59/J66</f>
        <v>#DIV/0!</v>
      </c>
      <c r="N59" s="476"/>
      <c r="P59" s="251" t="s">
        <v>27</v>
      </c>
      <c r="Q59" s="260">
        <f>COUNTIFS('1. ALL DATA'!$Y$5:$Y$128,"HOUSING AND HOMELESSNESS",'1. ALL DATA'!$R$5:$R$128,"Off target")</f>
        <v>0</v>
      </c>
      <c r="R59" s="120">
        <f>Q59/Q65</f>
        <v>0</v>
      </c>
      <c r="S59" s="472"/>
      <c r="T59" s="120" t="e">
        <f>Q59/Q66</f>
        <v>#DIV/0!</v>
      </c>
      <c r="U59" s="476"/>
      <c r="W59" s="251" t="s">
        <v>27</v>
      </c>
      <c r="X59" s="260">
        <f>COUNTIFS('1. ALL DATA'!$Y$5:$Y$128,"HOUSING AND HOMELESSNESS",'1. ALL DATA'!$V$5:$V$128,"Off target")</f>
        <v>0</v>
      </c>
      <c r="Y59" s="120">
        <f>X59/$X$65</f>
        <v>0</v>
      </c>
      <c r="Z59" s="472"/>
      <c r="AA59" s="120" t="e">
        <f>X59/$X$66</f>
        <v>#DIV/0!</v>
      </c>
      <c r="AB59" s="476"/>
    </row>
    <row r="60" spans="2:28" s="63" customFormat="1" ht="6.75" customHeight="1">
      <c r="B60" s="170"/>
      <c r="C60" s="268"/>
      <c r="D60" s="254"/>
      <c r="E60" s="254"/>
      <c r="F60" s="171"/>
      <c r="G60" s="175"/>
      <c r="I60" s="170"/>
      <c r="J60" s="268"/>
      <c r="K60" s="171"/>
      <c r="L60" s="171"/>
      <c r="M60" s="171"/>
      <c r="N60" s="175"/>
      <c r="P60" s="170"/>
      <c r="Q60" s="268"/>
      <c r="R60" s="171"/>
      <c r="S60" s="171"/>
      <c r="T60" s="171"/>
      <c r="U60" s="175"/>
      <c r="W60" s="321"/>
      <c r="X60" s="268"/>
      <c r="Y60" s="176"/>
      <c r="Z60" s="176"/>
      <c r="AA60" s="177"/>
      <c r="AB60" s="236"/>
    </row>
    <row r="61" spans="2:28" ht="15.75" customHeight="1">
      <c r="B61" s="48" t="s">
        <v>1</v>
      </c>
      <c r="C61" s="272">
        <f>COUNTIFS('1. ALL DATA'!$Y$5:$Y$128,"HOUSING AND HOMELESSNESS",'1. ALL DATA'!$H$5:$H$128,"Not yet due")</f>
        <v>5</v>
      </c>
      <c r="D61" s="255">
        <f>C61/C65</f>
        <v>0.29411764705882354</v>
      </c>
      <c r="E61" s="255">
        <f>D61</f>
        <v>0.29411764705882354</v>
      </c>
      <c r="F61" s="76"/>
      <c r="G61" s="47"/>
      <c r="I61" s="48" t="s">
        <v>1</v>
      </c>
      <c r="J61" s="272">
        <f>COUNTIFS('1. ALL DATA'!$Y$5:$Y$128,"HOUSING AND HOMELESSNESS",'1. ALL DATA'!$M$5:$M$128,"Not yet due")</f>
        <v>0</v>
      </c>
      <c r="K61" s="75">
        <f>J61/J65</f>
        <v>0</v>
      </c>
      <c r="L61" s="75">
        <f>K61</f>
        <v>0</v>
      </c>
      <c r="M61" s="76"/>
      <c r="N61" s="47"/>
      <c r="P61" s="48" t="s">
        <v>1</v>
      </c>
      <c r="Q61" s="272">
        <f>COUNTIFS('1. ALL DATA'!$Y$5:$Y$128,"HOUSING AND HOMELESSNESS",'1. ALL DATA'!$R$5:$R$128,"Not yet due")</f>
        <v>0</v>
      </c>
      <c r="R61" s="75">
        <f>Q61/Q65</f>
        <v>0</v>
      </c>
      <c r="S61" s="75">
        <f>R61</f>
        <v>0</v>
      </c>
      <c r="T61" s="76"/>
      <c r="U61" s="93"/>
      <c r="W61" s="62" t="s">
        <v>1</v>
      </c>
      <c r="X61" s="272">
        <f>COUNTIFS('1. ALL DATA'!$Y$5:$Y$128,"HOUSING AND HOMELESSNESS",'1. ALL DATA'!$V$5:$V$128,"Not yet due")</f>
        <v>0</v>
      </c>
      <c r="Y61" s="75">
        <f>X61/$X$65</f>
        <v>0</v>
      </c>
      <c r="Z61" s="75">
        <f>Y61</f>
        <v>0</v>
      </c>
      <c r="AA61" s="76"/>
      <c r="AB61" s="238"/>
    </row>
    <row r="62" spans="2:28" ht="15.75" customHeight="1">
      <c r="B62" s="48" t="s">
        <v>46</v>
      </c>
      <c r="C62" s="272">
        <f>COUNTIFS('1. ALL DATA'!$Y$5:$Y$128,"HOUSING AND HOMELESSNESS",'1. ALL DATA'!$H$5:$H$128,"Update not provided")</f>
        <v>0</v>
      </c>
      <c r="D62" s="255">
        <f>C62/C65</f>
        <v>0</v>
      </c>
      <c r="E62" s="255">
        <f>D62</f>
        <v>0</v>
      </c>
      <c r="F62" s="76"/>
      <c r="G62" s="98"/>
      <c r="I62" s="48" t="s">
        <v>46</v>
      </c>
      <c r="J62" s="272">
        <f>COUNTIFS('1. ALL DATA'!$Y$5:$Y$128,"HOUSING AND HOMELESSNESS",'1. ALL DATA'!$M$5:$M$128,"Update not provided")</f>
        <v>17</v>
      </c>
      <c r="K62" s="75">
        <f>J62/J65</f>
        <v>1</v>
      </c>
      <c r="L62" s="75">
        <f>K62</f>
        <v>1</v>
      </c>
      <c r="M62" s="76"/>
      <c r="N62" s="98"/>
      <c r="P62" s="48" t="s">
        <v>46</v>
      </c>
      <c r="Q62" s="272">
        <f>COUNTIFS('1. ALL DATA'!$Y$5:$Y$128,"HOUSING AND HOMELESSNESS",'1. ALL DATA'!$R$5:$R$128,"Update not provided")</f>
        <v>17</v>
      </c>
      <c r="R62" s="75">
        <f>Q62/Q65</f>
        <v>1</v>
      </c>
      <c r="S62" s="75">
        <f>R62</f>
        <v>1</v>
      </c>
      <c r="T62" s="76"/>
      <c r="U62" s="94"/>
      <c r="W62" s="64" t="s">
        <v>46</v>
      </c>
      <c r="X62" s="272">
        <f>COUNTIFS('1. ALL DATA'!$Y$5:$Y$128,"HOUSING AND HOMELESSNESS",'1. ALL DATA'!$V$5:$V$128,"Update not provided")</f>
        <v>17</v>
      </c>
      <c r="Y62" s="75">
        <f>X62/$X$65</f>
        <v>1</v>
      </c>
      <c r="Z62" s="75">
        <f>Y62</f>
        <v>1</v>
      </c>
      <c r="AA62" s="76"/>
    </row>
    <row r="63" spans="2:28" ht="15.75" customHeight="1">
      <c r="B63" s="49" t="s">
        <v>22</v>
      </c>
      <c r="C63" s="272">
        <f>COUNTIFS('1. ALL DATA'!$Y$5:$Y$128,"HOUSING AND HOMELESSNESS",'1. ALL DATA'!$H$5:$H$128,"Deferred")</f>
        <v>0</v>
      </c>
      <c r="D63" s="256">
        <f>C63/C65</f>
        <v>0</v>
      </c>
      <c r="E63" s="256">
        <f>D63</f>
        <v>0</v>
      </c>
      <c r="F63" s="77"/>
      <c r="G63" s="47"/>
      <c r="I63" s="49" t="s">
        <v>22</v>
      </c>
      <c r="J63" s="272">
        <f>COUNTIFS('1. ALL DATA'!$Y$5:$Y$128,"HOUSING AND HOMELESSNESS",'1. ALL DATA'!$M$5:$M$128,"Deferred")</f>
        <v>0</v>
      </c>
      <c r="K63" s="78">
        <f>J63/J65</f>
        <v>0</v>
      </c>
      <c r="L63" s="78">
        <f>K63</f>
        <v>0</v>
      </c>
      <c r="M63" s="77"/>
      <c r="N63" s="47"/>
      <c r="P63" s="49" t="s">
        <v>22</v>
      </c>
      <c r="Q63" s="272">
        <f>COUNTIFS('1. ALL DATA'!$Y$5:$Y$128,"HOUSING AND HOMELESSNESS",'1. ALL DATA'!$R$5:$R$128,"Deferred")</f>
        <v>0</v>
      </c>
      <c r="R63" s="78">
        <f>Q63/Q65</f>
        <v>0</v>
      </c>
      <c r="S63" s="78">
        <f>R63</f>
        <v>0</v>
      </c>
      <c r="T63" s="77"/>
      <c r="U63" s="93"/>
      <c r="W63" s="49" t="s">
        <v>22</v>
      </c>
      <c r="X63" s="272">
        <f>COUNTIFS('1. ALL DATA'!$Y$5:$Y$128,"HOUSING AND HOMELESSNESS",'1. ALL DATA'!$V$5:$V$128,"Deferred")</f>
        <v>0</v>
      </c>
      <c r="Y63" s="78">
        <f>X63/$X$65</f>
        <v>0</v>
      </c>
      <c r="Z63" s="78">
        <f>Y63</f>
        <v>0</v>
      </c>
      <c r="AA63" s="77"/>
      <c r="AB63" s="238"/>
    </row>
    <row r="64" spans="2:28" ht="15.75" customHeight="1">
      <c r="B64" s="49" t="s">
        <v>28</v>
      </c>
      <c r="C64" s="272">
        <f>COUNTIFS('1. ALL DATA'!$Y$5:$Y$128,"HOUSING AND HOMELESSNESS",'1. ALL DATA'!$H$5:$H$128,"Deleted")</f>
        <v>0</v>
      </c>
      <c r="D64" s="256">
        <f>C64/C65</f>
        <v>0</v>
      </c>
      <c r="E64" s="256">
        <f>D64</f>
        <v>0</v>
      </c>
      <c r="F64" s="77"/>
      <c r="G64" s="91" t="s">
        <v>62</v>
      </c>
      <c r="I64" s="49" t="s">
        <v>28</v>
      </c>
      <c r="J64" s="272">
        <f>COUNTIFS('1. ALL DATA'!$Y$5:$Y$128,"HOUSING AND HOMELESSNESS",'1. ALL DATA'!$M$5:$M$128,"Deleted")</f>
        <v>0</v>
      </c>
      <c r="K64" s="78">
        <f>J64/J65</f>
        <v>0</v>
      </c>
      <c r="L64" s="78">
        <f>K64</f>
        <v>0</v>
      </c>
      <c r="M64" s="77"/>
      <c r="N64" s="91" t="s">
        <v>62</v>
      </c>
      <c r="P64" s="49" t="s">
        <v>28</v>
      </c>
      <c r="Q64" s="272">
        <f>COUNTIFS('1. ALL DATA'!$Y$5:$Y$128,"HOUSING AND HOMELESSNESS",'1. ALL DATA'!$R$5:$R$128,"Deleted")</f>
        <v>0</v>
      </c>
      <c r="R64" s="78">
        <f>Q64/Q65</f>
        <v>0</v>
      </c>
      <c r="S64" s="78">
        <f>R64</f>
        <v>0</v>
      </c>
      <c r="T64" s="77"/>
      <c r="U64" s="91" t="s">
        <v>62</v>
      </c>
      <c r="W64" s="49" t="s">
        <v>28</v>
      </c>
      <c r="X64" s="272">
        <f>COUNTIFS('1. ALL DATA'!$Y$5:$Y$128,"HOUSING AND HOMELESSNESS",'1. ALL DATA'!$V$5:$V$128,"Deleted")</f>
        <v>0</v>
      </c>
      <c r="Y64" s="78">
        <f>X64/$X$65</f>
        <v>0</v>
      </c>
      <c r="Z64" s="78">
        <f>Y64</f>
        <v>0</v>
      </c>
      <c r="AA64" s="77"/>
      <c r="AB64" s="91" t="s">
        <v>62</v>
      </c>
    </row>
    <row r="65" spans="2:28" ht="15.75" customHeight="1">
      <c r="B65" s="50" t="s">
        <v>30</v>
      </c>
      <c r="C65" s="274">
        <f>SUM(C51:C64)</f>
        <v>17</v>
      </c>
      <c r="D65" s="46"/>
      <c r="E65" s="46"/>
      <c r="F65" s="52"/>
      <c r="G65" s="99"/>
      <c r="I65" s="50" t="s">
        <v>30</v>
      </c>
      <c r="J65" s="274">
        <f>SUM(J51:J64)</f>
        <v>17</v>
      </c>
      <c r="K65" s="77"/>
      <c r="L65" s="77"/>
      <c r="M65" s="52"/>
      <c r="N65" s="47"/>
      <c r="P65" s="50" t="s">
        <v>30</v>
      </c>
      <c r="Q65" s="274">
        <f>SUM(Q51:Q64)</f>
        <v>17</v>
      </c>
      <c r="R65" s="77"/>
      <c r="S65" s="77"/>
      <c r="T65" s="52"/>
      <c r="U65" s="93"/>
      <c r="W65" s="50" t="s">
        <v>30</v>
      </c>
      <c r="X65" s="274">
        <f>SUM(X51:X64)</f>
        <v>17</v>
      </c>
      <c r="Y65" s="77"/>
      <c r="Z65" s="77"/>
      <c r="AA65" s="52"/>
      <c r="AB65" s="238"/>
    </row>
    <row r="66" spans="2:28" ht="15.75" customHeight="1">
      <c r="B66" s="50" t="s">
        <v>31</v>
      </c>
      <c r="C66" s="274">
        <f>C65-C64-C63-C62-C61</f>
        <v>12</v>
      </c>
      <c r="D66" s="47"/>
      <c r="E66" s="47"/>
      <c r="F66" s="52"/>
      <c r="G66" s="47"/>
      <c r="I66" s="50" t="s">
        <v>31</v>
      </c>
      <c r="J66" s="274">
        <f>J65-J64-J63-J62-J61</f>
        <v>0</v>
      </c>
      <c r="K66" s="52"/>
      <c r="L66" s="52"/>
      <c r="M66" s="52"/>
      <c r="N66" s="47"/>
      <c r="P66" s="50" t="s">
        <v>31</v>
      </c>
      <c r="Q66" s="274">
        <f>Q65-Q64-Q63-Q62-Q61</f>
        <v>0</v>
      </c>
      <c r="R66" s="52"/>
      <c r="S66" s="52"/>
      <c r="T66" s="52"/>
      <c r="U66" s="93"/>
      <c r="W66" s="50" t="s">
        <v>31</v>
      </c>
      <c r="X66" s="274">
        <f>X65-X64-X63-X62-X61</f>
        <v>0</v>
      </c>
      <c r="Y66" s="52"/>
      <c r="Z66" s="52"/>
      <c r="AA66" s="52"/>
      <c r="AB66" s="238"/>
    </row>
    <row r="67" spans="2:28" ht="15.75" customHeight="1"/>
    <row r="68" spans="2:28" ht="15.75" customHeight="1"/>
    <row r="69" spans="2:28" ht="15.75" customHeight="1"/>
    <row r="70" spans="2:28" s="63" customFormat="1" ht="15.75">
      <c r="B70" s="320" t="s">
        <v>244</v>
      </c>
      <c r="C70" s="376"/>
      <c r="D70" s="376"/>
      <c r="E70" s="376"/>
      <c r="F70" s="312"/>
      <c r="G70" s="313"/>
      <c r="I70" s="320" t="s">
        <v>244</v>
      </c>
      <c r="J70" s="376"/>
      <c r="K70" s="312"/>
      <c r="L70" s="312"/>
      <c r="M70" s="312"/>
      <c r="N70" s="313"/>
      <c r="P70" s="320" t="s">
        <v>244</v>
      </c>
      <c r="Q70" s="376"/>
      <c r="R70" s="312"/>
      <c r="S70" s="312"/>
      <c r="T70" s="312"/>
      <c r="U70" s="313"/>
      <c r="W70" s="320" t="s">
        <v>244</v>
      </c>
      <c r="X70" s="376"/>
      <c r="Y70" s="312"/>
      <c r="Z70" s="312"/>
      <c r="AA70" s="312"/>
      <c r="AB70" s="313"/>
    </row>
    <row r="71" spans="2:28" ht="41.25" customHeight="1">
      <c r="B71" s="314" t="s">
        <v>23</v>
      </c>
      <c r="C71" s="315" t="s">
        <v>24</v>
      </c>
      <c r="D71" s="315" t="s">
        <v>18</v>
      </c>
      <c r="E71" s="315" t="s">
        <v>48</v>
      </c>
      <c r="F71" s="314" t="s">
        <v>29</v>
      </c>
      <c r="G71" s="315" t="s">
        <v>49</v>
      </c>
      <c r="I71" s="314" t="s">
        <v>23</v>
      </c>
      <c r="J71" s="315" t="s">
        <v>24</v>
      </c>
      <c r="K71" s="314" t="s">
        <v>18</v>
      </c>
      <c r="L71" s="314" t="s">
        <v>48</v>
      </c>
      <c r="M71" s="314" t="s">
        <v>29</v>
      </c>
      <c r="N71" s="315" t="s">
        <v>49</v>
      </c>
      <c r="P71" s="314" t="s">
        <v>23</v>
      </c>
      <c r="Q71" s="315" t="s">
        <v>24</v>
      </c>
      <c r="R71" s="314" t="s">
        <v>18</v>
      </c>
      <c r="S71" s="314" t="s">
        <v>48</v>
      </c>
      <c r="T71" s="314" t="s">
        <v>29</v>
      </c>
      <c r="U71" s="316" t="s">
        <v>49</v>
      </c>
      <c r="W71" s="314" t="s">
        <v>23</v>
      </c>
      <c r="X71" s="315" t="s">
        <v>24</v>
      </c>
      <c r="Y71" s="314" t="s">
        <v>18</v>
      </c>
      <c r="Z71" s="314" t="s">
        <v>48</v>
      </c>
      <c r="AA71" s="314" t="s">
        <v>29</v>
      </c>
      <c r="AB71" s="317" t="s">
        <v>49</v>
      </c>
    </row>
    <row r="72" spans="2:28" ht="6.75" customHeight="1">
      <c r="B72" s="53"/>
      <c r="C72" s="56"/>
      <c r="D72" s="56"/>
      <c r="E72" s="56"/>
      <c r="F72" s="53"/>
      <c r="G72" s="56"/>
      <c r="I72" s="53"/>
      <c r="J72" s="56"/>
      <c r="K72" s="53"/>
      <c r="L72" s="53"/>
      <c r="M72" s="53"/>
      <c r="N72" s="56"/>
      <c r="P72" s="53"/>
      <c r="Q72" s="56"/>
      <c r="R72" s="53"/>
      <c r="S72" s="53"/>
      <c r="T72" s="53"/>
      <c r="U72" s="88"/>
      <c r="W72" s="53"/>
      <c r="X72" s="56"/>
      <c r="Y72" s="53"/>
      <c r="Z72" s="53"/>
      <c r="AA72" s="53"/>
      <c r="AB72" s="240"/>
    </row>
    <row r="73" spans="2:28" ht="27.75" customHeight="1">
      <c r="B73" s="250" t="s">
        <v>45</v>
      </c>
      <c r="C73" s="260">
        <f>COUNTIFS('1. ALL DATA'!$Y$5:$Y$128,"ENVIRONMENT",'1. ALL DATA'!$H$5:$H$128,"Fully Achieved")</f>
        <v>1</v>
      </c>
      <c r="D73" s="373">
        <f>C73/C87</f>
        <v>6.6666666666666666E-2</v>
      </c>
      <c r="E73" s="457">
        <f>D73+D74</f>
        <v>0.46666666666666667</v>
      </c>
      <c r="F73" s="120">
        <f>C73/C88</f>
        <v>0.125</v>
      </c>
      <c r="G73" s="454">
        <f>F73+F74</f>
        <v>0.875</v>
      </c>
      <c r="I73" s="250" t="s">
        <v>45</v>
      </c>
      <c r="J73" s="260">
        <f>COUNTIFS('1. ALL DATA'!$Y$5:$Y$128,"ENVIRONMENT",'1. ALL DATA'!$M$5:$M$128,"Fully Achieved")</f>
        <v>0</v>
      </c>
      <c r="K73" s="120">
        <f>J73/J87</f>
        <v>0</v>
      </c>
      <c r="L73" s="472">
        <f>K73+K74</f>
        <v>0</v>
      </c>
      <c r="M73" s="120" t="e">
        <f>J73/J88</f>
        <v>#DIV/0!</v>
      </c>
      <c r="N73" s="454" t="e">
        <f>M73+M74</f>
        <v>#DIV/0!</v>
      </c>
      <c r="P73" s="250" t="s">
        <v>45</v>
      </c>
      <c r="Q73" s="260">
        <f>COUNTIFS('1. ALL DATA'!$Y$5:$Y$128,"ENVIRONMENT",'1. ALL DATA'!$R$5:$R$128,"Fully Achieved")</f>
        <v>0</v>
      </c>
      <c r="R73" s="120">
        <f>Q73/Q87</f>
        <v>0</v>
      </c>
      <c r="S73" s="472">
        <f>R73+R74</f>
        <v>0</v>
      </c>
      <c r="T73" s="120" t="e">
        <f>Q73/Q88</f>
        <v>#DIV/0!</v>
      </c>
      <c r="U73" s="454" t="e">
        <f>T73+T74</f>
        <v>#DIV/0!</v>
      </c>
      <c r="W73" s="250" t="s">
        <v>40</v>
      </c>
      <c r="X73" s="260">
        <f>COUNTIFS('1. ALL DATA'!$Y$5:$Y$128,"ENVIRONMENT",'1. ALL DATA'!$V$5:$V$128,"Fully Achieved")</f>
        <v>0</v>
      </c>
      <c r="Y73" s="120">
        <f>X73/$X$87</f>
        <v>0</v>
      </c>
      <c r="Z73" s="472">
        <f>Y73+Y74</f>
        <v>0</v>
      </c>
      <c r="AA73" s="120" t="e">
        <f>X73/$X$88</f>
        <v>#DIV/0!</v>
      </c>
      <c r="AB73" s="454" t="e">
        <f>AA73+AA74</f>
        <v>#DIV/0!</v>
      </c>
    </row>
    <row r="74" spans="2:28" ht="27.75" customHeight="1">
      <c r="B74" s="250" t="s">
        <v>41</v>
      </c>
      <c r="C74" s="260">
        <f>COUNTIFS('1. ALL DATA'!$Y$5:$Y$128,"ENVIRONMENT",'1. ALL DATA'!$H$5:$H$128,"On track to be achieved")</f>
        <v>6</v>
      </c>
      <c r="D74" s="373">
        <f>C74/C87</f>
        <v>0.4</v>
      </c>
      <c r="E74" s="457"/>
      <c r="F74" s="120">
        <f>C74/C88</f>
        <v>0.75</v>
      </c>
      <c r="G74" s="454"/>
      <c r="I74" s="250" t="s">
        <v>41</v>
      </c>
      <c r="J74" s="260">
        <f>COUNTIFS('1. ALL DATA'!$Y$5:$Y$128,"ENVIRONMENT",'1. ALL DATA'!$M$5:$M$128,"On track to be achieved")</f>
        <v>0</v>
      </c>
      <c r="K74" s="120">
        <f>J74/J87</f>
        <v>0</v>
      </c>
      <c r="L74" s="472"/>
      <c r="M74" s="120" t="e">
        <f>J74/J88</f>
        <v>#DIV/0!</v>
      </c>
      <c r="N74" s="454"/>
      <c r="P74" s="250" t="s">
        <v>41</v>
      </c>
      <c r="Q74" s="260">
        <f>COUNTIFS('1. ALL DATA'!$Y$5:$Y$128,"ENVIRONMENT",'1. ALL DATA'!$R$5:$R$128,"On track to be achieved")</f>
        <v>0</v>
      </c>
      <c r="R74" s="120">
        <f>Q74/Q87</f>
        <v>0</v>
      </c>
      <c r="S74" s="472"/>
      <c r="T74" s="120" t="e">
        <f>Q74/Q88</f>
        <v>#DIV/0!</v>
      </c>
      <c r="U74" s="454"/>
      <c r="W74" s="250" t="s">
        <v>82</v>
      </c>
      <c r="X74" s="260">
        <f>COUNTIFS('1. ALL DATA'!$Y$5:$Y$128,"ENVIRONMENT",'1. ALL DATA'!$V$5:$V$128,"Numerical Outturn Within 5% Tolerance")</f>
        <v>0</v>
      </c>
      <c r="Y74" s="120">
        <f>X74/$X$87</f>
        <v>0</v>
      </c>
      <c r="Z74" s="472"/>
      <c r="AA74" s="120" t="e">
        <f>X74/$X$88</f>
        <v>#DIV/0!</v>
      </c>
      <c r="AB74" s="454"/>
    </row>
    <row r="75" spans="2:28" ht="7.5" customHeight="1">
      <c r="B75" s="170"/>
      <c r="C75" s="263"/>
      <c r="D75" s="195"/>
      <c r="E75" s="195"/>
      <c r="F75" s="71"/>
      <c r="G75" s="172"/>
      <c r="I75" s="170"/>
      <c r="J75" s="263"/>
      <c r="K75" s="71"/>
      <c r="L75" s="71"/>
      <c r="M75" s="71"/>
      <c r="N75" s="172"/>
      <c r="P75" s="170"/>
      <c r="Q75" s="263"/>
      <c r="R75" s="71"/>
      <c r="S75" s="71"/>
      <c r="T75" s="71"/>
      <c r="U75" s="172"/>
      <c r="W75" s="173"/>
      <c r="X75" s="263"/>
      <c r="Y75" s="71"/>
      <c r="Z75" s="71"/>
      <c r="AA75" s="71"/>
      <c r="AB75" s="172"/>
    </row>
    <row r="76" spans="2:28" ht="21" customHeight="1">
      <c r="B76" s="455" t="s">
        <v>26</v>
      </c>
      <c r="C76" s="456">
        <f>COUNTIFS('1. ALL DATA'!$Y$5:$Y$128,"ENVIRONMENT",'1. ALL DATA'!$H$5:$H$128,"In danger of falling behind target")</f>
        <v>0</v>
      </c>
      <c r="D76" s="457">
        <f>C76/C87</f>
        <v>0</v>
      </c>
      <c r="E76" s="457">
        <f>D76</f>
        <v>0</v>
      </c>
      <c r="F76" s="472">
        <f>C76/C88</f>
        <v>0</v>
      </c>
      <c r="G76" s="459">
        <f>F76</f>
        <v>0</v>
      </c>
      <c r="I76" s="455" t="s">
        <v>26</v>
      </c>
      <c r="J76" s="456">
        <f>COUNTIFS('1. ALL DATA'!$Y$5:$Y$128,"ENVIRONMENT",'1. ALL DATA'!$M$5:$M$128,"In danger of falling behind target")</f>
        <v>0</v>
      </c>
      <c r="K76" s="472">
        <f>J76/J87</f>
        <v>0</v>
      </c>
      <c r="L76" s="472">
        <f>K76</f>
        <v>0</v>
      </c>
      <c r="M76" s="472" t="e">
        <f>J76/J88</f>
        <v>#DIV/0!</v>
      </c>
      <c r="N76" s="459" t="e">
        <f>M76</f>
        <v>#DIV/0!</v>
      </c>
      <c r="P76" s="455" t="s">
        <v>26</v>
      </c>
      <c r="Q76" s="456">
        <f>COUNTIFS('1. ALL DATA'!$Y$5:$Y$128,"ENVIRONMENT",'1. ALL DATA'!$R$5:$R$128,"In danger of falling behind target")</f>
        <v>0</v>
      </c>
      <c r="R76" s="472">
        <f>Q76/Q87</f>
        <v>0</v>
      </c>
      <c r="S76" s="472">
        <f>R76</f>
        <v>0</v>
      </c>
      <c r="T76" s="472" t="e">
        <f>Q76/Q88</f>
        <v>#DIV/0!</v>
      </c>
      <c r="U76" s="459" t="e">
        <f>T76</f>
        <v>#DIV/0!</v>
      </c>
      <c r="W76" s="252" t="s">
        <v>83</v>
      </c>
      <c r="X76" s="374">
        <f>COUNTIFS('1. ALL DATA'!$Y$5:$Y$128,"ENVIRONMENT",'1. ALL DATA'!$V$5:$V$128,"Numerical Outturn Within 10% Tolerance")</f>
        <v>0</v>
      </c>
      <c r="Y76" s="120">
        <f>X76/$X$87</f>
        <v>0</v>
      </c>
      <c r="Z76" s="473">
        <f>SUM(Y76:Y79)</f>
        <v>0</v>
      </c>
      <c r="AA76" s="72" t="e">
        <f>X76/$X$88</f>
        <v>#DIV/0!</v>
      </c>
      <c r="AB76" s="459" t="e">
        <f>SUM(AA76:AA79)</f>
        <v>#DIV/0!</v>
      </c>
    </row>
    <row r="77" spans="2:28" ht="18.75" customHeight="1">
      <c r="B77" s="455"/>
      <c r="C77" s="456"/>
      <c r="D77" s="457"/>
      <c r="E77" s="457"/>
      <c r="F77" s="472"/>
      <c r="G77" s="459"/>
      <c r="I77" s="455"/>
      <c r="J77" s="456"/>
      <c r="K77" s="472"/>
      <c r="L77" s="472"/>
      <c r="M77" s="472"/>
      <c r="N77" s="459"/>
      <c r="P77" s="455"/>
      <c r="Q77" s="456"/>
      <c r="R77" s="472"/>
      <c r="S77" s="472"/>
      <c r="T77" s="472"/>
      <c r="U77" s="459"/>
      <c r="W77" s="252" t="s">
        <v>84</v>
      </c>
      <c r="X77" s="374">
        <f>COUNTIFS('1. ALL DATA'!$Y$5:$Y$128,"ENVIRONMENT",'1. ALL DATA'!$V$5:$V$128,"Target Partially Met")</f>
        <v>0</v>
      </c>
      <c r="Y77" s="120">
        <f>X77/$X$87</f>
        <v>0</v>
      </c>
      <c r="Z77" s="474"/>
      <c r="AA77" s="72" t="e">
        <f>X77/$X$88</f>
        <v>#DIV/0!</v>
      </c>
      <c r="AB77" s="459"/>
    </row>
    <row r="78" spans="2:28" ht="20.25" customHeight="1">
      <c r="B78" s="455"/>
      <c r="C78" s="456"/>
      <c r="D78" s="457"/>
      <c r="E78" s="457"/>
      <c r="F78" s="472"/>
      <c r="G78" s="459"/>
      <c r="I78" s="455"/>
      <c r="J78" s="456"/>
      <c r="K78" s="472"/>
      <c r="L78" s="472"/>
      <c r="M78" s="472"/>
      <c r="N78" s="459"/>
      <c r="P78" s="455"/>
      <c r="Q78" s="456"/>
      <c r="R78" s="472"/>
      <c r="S78" s="472"/>
      <c r="T78" s="472"/>
      <c r="U78" s="459"/>
      <c r="W78" s="252" t="s">
        <v>86</v>
      </c>
      <c r="X78" s="374">
        <f>COUNTIFS('1. ALL DATA'!$Y$5:$Y$128,"ENVIRONMENT",'1. ALL DATA'!$V$5:$V$128,"Completion Date Within Reasonable Tolerance")</f>
        <v>0</v>
      </c>
      <c r="Y78" s="120">
        <f>X78/$X$87</f>
        <v>0</v>
      </c>
      <c r="Z78" s="475"/>
      <c r="AA78" s="72" t="e">
        <f>X78/$X$88</f>
        <v>#DIV/0!</v>
      </c>
      <c r="AB78" s="459"/>
    </row>
    <row r="79" spans="2:28" ht="6" customHeight="1">
      <c r="B79" s="170"/>
      <c r="C79" s="56"/>
      <c r="D79" s="195"/>
      <c r="E79" s="195"/>
      <c r="F79" s="71"/>
      <c r="G79" s="172"/>
      <c r="I79" s="170"/>
      <c r="J79" s="56"/>
      <c r="K79" s="71"/>
      <c r="L79" s="71"/>
      <c r="M79" s="71"/>
      <c r="N79" s="172"/>
      <c r="P79" s="170"/>
      <c r="Q79" s="56"/>
      <c r="R79" s="71"/>
      <c r="S79" s="71"/>
      <c r="T79" s="71"/>
      <c r="U79" s="172"/>
      <c r="W79" s="173"/>
      <c r="X79" s="56"/>
      <c r="Y79" s="71"/>
      <c r="Z79" s="71"/>
      <c r="AA79" s="71"/>
      <c r="AB79" s="172"/>
    </row>
    <row r="80" spans="2:28" ht="30" customHeight="1">
      <c r="B80" s="251" t="s">
        <v>42</v>
      </c>
      <c r="C80" s="260">
        <f>COUNTIFS('1. ALL DATA'!$Y$5:$Y$128,"ENVIRONMENT",'1. ALL DATA'!$H$5:$H$128,"Completed behind schedule")</f>
        <v>0</v>
      </c>
      <c r="D80" s="373">
        <f>C80/C87</f>
        <v>0</v>
      </c>
      <c r="E80" s="457">
        <f>D80+D81</f>
        <v>6.6666666666666666E-2</v>
      </c>
      <c r="F80" s="120">
        <f>C80/C88</f>
        <v>0</v>
      </c>
      <c r="G80" s="476">
        <f>F80+F81</f>
        <v>0.125</v>
      </c>
      <c r="I80" s="251" t="s">
        <v>42</v>
      </c>
      <c r="J80" s="260">
        <f>COUNTIFS('1. ALL DATA'!$Y$5:$Y$128,"ENVIRONMENT",'1. ALL DATA'!$M$5:$M$128,"Completed behind schedule")</f>
        <v>0</v>
      </c>
      <c r="K80" s="120">
        <f>J80/J87</f>
        <v>0</v>
      </c>
      <c r="L80" s="472">
        <f>K80+K81</f>
        <v>0</v>
      </c>
      <c r="M80" s="120" t="e">
        <f>J80/J88</f>
        <v>#DIV/0!</v>
      </c>
      <c r="N80" s="476" t="e">
        <f>M80+M81</f>
        <v>#DIV/0!</v>
      </c>
      <c r="P80" s="251" t="s">
        <v>42</v>
      </c>
      <c r="Q80" s="260">
        <f>COUNTIFS('1. ALL DATA'!$Y$5:$Y$128,"ENVIRONMENT",'1. ALL DATA'!$R$5:$R$128,"Completed behind schedule")</f>
        <v>0</v>
      </c>
      <c r="R80" s="120">
        <f>Q80/Q87</f>
        <v>0</v>
      </c>
      <c r="S80" s="472">
        <f>R80+R81</f>
        <v>0</v>
      </c>
      <c r="T80" s="120" t="e">
        <f>Q80/Q88</f>
        <v>#DIV/0!</v>
      </c>
      <c r="U80" s="476" t="e">
        <f>T80+T81</f>
        <v>#DIV/0!</v>
      </c>
      <c r="W80" s="251" t="s">
        <v>85</v>
      </c>
      <c r="X80" s="260">
        <f>COUNTIFS('1. ALL DATA'!$Y$5:$Y$128,"ENVIRONMENT",'1. ALL DATA'!$V$5:$V$128,"Completed Significantly After Target Deadline")</f>
        <v>0</v>
      </c>
      <c r="Y80" s="120">
        <f>X80/$X$87</f>
        <v>0</v>
      </c>
      <c r="Z80" s="472">
        <f>Y80+Y81</f>
        <v>0</v>
      </c>
      <c r="AA80" s="120" t="e">
        <f>X80/$X$88</f>
        <v>#DIV/0!</v>
      </c>
      <c r="AB80" s="476" t="e">
        <f>AA80+AA81</f>
        <v>#DIV/0!</v>
      </c>
    </row>
    <row r="81" spans="2:28" ht="30" customHeight="1">
      <c r="B81" s="251" t="s">
        <v>27</v>
      </c>
      <c r="C81" s="260">
        <f>COUNTIFS('1. ALL DATA'!$Y$5:$Y$128,"ENVIRONMENT",'1. ALL DATA'!$H$5:$H$128,"Off target")</f>
        <v>1</v>
      </c>
      <c r="D81" s="373">
        <f>C81/C87</f>
        <v>6.6666666666666666E-2</v>
      </c>
      <c r="E81" s="457"/>
      <c r="F81" s="120">
        <f>C81/C88</f>
        <v>0.125</v>
      </c>
      <c r="G81" s="476"/>
      <c r="I81" s="251" t="s">
        <v>27</v>
      </c>
      <c r="J81" s="260">
        <f>COUNTIFS('1. ALL DATA'!$Y$5:$Y$128,"ENVIRONMENT",'1. ALL DATA'!$M$5:$M$128,"Off target")</f>
        <v>0</v>
      </c>
      <c r="K81" s="120">
        <f>J81/J87</f>
        <v>0</v>
      </c>
      <c r="L81" s="472"/>
      <c r="M81" s="120" t="e">
        <f>J81/J88</f>
        <v>#DIV/0!</v>
      </c>
      <c r="N81" s="476"/>
      <c r="P81" s="251" t="s">
        <v>27</v>
      </c>
      <c r="Q81" s="260">
        <f>COUNTIFS('1. ALL DATA'!$Y$5:$Y$128,"ENVIRONMENT",'1. ALL DATA'!$R$5:$R$128,"Off target")</f>
        <v>0</v>
      </c>
      <c r="R81" s="120">
        <f>Q81/Q87</f>
        <v>0</v>
      </c>
      <c r="S81" s="472"/>
      <c r="T81" s="120" t="e">
        <f>Q81/Q88</f>
        <v>#DIV/0!</v>
      </c>
      <c r="U81" s="476"/>
      <c r="W81" s="251" t="s">
        <v>27</v>
      </c>
      <c r="X81" s="260">
        <f>COUNTIFS('1. ALL DATA'!$Y$5:$Y$128,"ENVIRONMENT",'1. ALL DATA'!$V$5:$V$128,"Off target")</f>
        <v>0</v>
      </c>
      <c r="Y81" s="120">
        <f>X81/$X$87</f>
        <v>0</v>
      </c>
      <c r="Z81" s="472"/>
      <c r="AA81" s="120" t="e">
        <f>X81/$X$88</f>
        <v>#DIV/0!</v>
      </c>
      <c r="AB81" s="476"/>
    </row>
    <row r="82" spans="2:28" ht="5.25" customHeight="1">
      <c r="B82" s="53"/>
      <c r="C82" s="263"/>
      <c r="D82" s="195"/>
      <c r="E82" s="195"/>
      <c r="F82" s="71"/>
      <c r="G82" s="92"/>
      <c r="I82" s="53"/>
      <c r="J82" s="263"/>
      <c r="K82" s="71"/>
      <c r="L82" s="71"/>
      <c r="M82" s="71"/>
      <c r="N82" s="92"/>
      <c r="P82" s="53"/>
      <c r="Q82" s="263"/>
      <c r="R82" s="71"/>
      <c r="S82" s="71"/>
      <c r="T82" s="71"/>
      <c r="U82" s="92"/>
      <c r="W82" s="253"/>
      <c r="X82" s="263"/>
      <c r="Y82" s="73"/>
      <c r="Z82" s="73"/>
      <c r="AA82" s="74"/>
      <c r="AB82" s="241"/>
    </row>
    <row r="83" spans="2:28" ht="15.75" customHeight="1">
      <c r="B83" s="48" t="s">
        <v>1</v>
      </c>
      <c r="C83" s="272">
        <f>COUNTIFS('1. ALL DATA'!$Y$5:$Y$128,"ENVIRONMENT",'1. ALL DATA'!$H$5:$H$128,"Not yet due")</f>
        <v>7</v>
      </c>
      <c r="D83" s="255">
        <f>C83/C87</f>
        <v>0.46666666666666667</v>
      </c>
      <c r="E83" s="255">
        <f>D83</f>
        <v>0.46666666666666667</v>
      </c>
      <c r="F83" s="76"/>
      <c r="G83" s="47"/>
      <c r="I83" s="48" t="s">
        <v>1</v>
      </c>
      <c r="J83" s="272">
        <f>COUNTIFS('1. ALL DATA'!$Y$5:$Y$128,"ENVIRONMENT",'1. ALL DATA'!$M$5:$M$128,"Not yet due")</f>
        <v>0</v>
      </c>
      <c r="K83" s="75">
        <f>J83/J87</f>
        <v>0</v>
      </c>
      <c r="L83" s="75">
        <f>K83</f>
        <v>0</v>
      </c>
      <c r="M83" s="76"/>
      <c r="N83" s="47"/>
      <c r="P83" s="48" t="s">
        <v>1</v>
      </c>
      <c r="Q83" s="272">
        <f>COUNTIFS('1. ALL DATA'!$Y$5:$Y$128,"ENVIRONMENT",'1. ALL DATA'!$R$5:$R$128,"Not yet due")</f>
        <v>0</v>
      </c>
      <c r="R83" s="75">
        <f>Q83/Q87</f>
        <v>0</v>
      </c>
      <c r="S83" s="75">
        <f>R83</f>
        <v>0</v>
      </c>
      <c r="T83" s="76"/>
      <c r="U83" s="93"/>
      <c r="W83" s="62" t="s">
        <v>1</v>
      </c>
      <c r="X83" s="272">
        <f>COUNTIFS('1. ALL DATA'!$Y$5:$Y$128,"ENVIRONMENT",'1. ALL DATA'!$V$5:$V$128,"Not yet due")</f>
        <v>0</v>
      </c>
      <c r="Y83" s="75">
        <f>X83/$X$87</f>
        <v>0</v>
      </c>
      <c r="Z83" s="75">
        <f>Y83</f>
        <v>0</v>
      </c>
      <c r="AA83" s="76"/>
      <c r="AB83" s="238"/>
    </row>
    <row r="84" spans="2:28" ht="15.75" customHeight="1">
      <c r="B84" s="48" t="s">
        <v>46</v>
      </c>
      <c r="C84" s="272">
        <f>COUNTIFS('1. ALL DATA'!$Y$5:$Y$128,"ENVIRONMENT",'1. ALL DATA'!$H$5:$H$128,"Update not provided")</f>
        <v>0</v>
      </c>
      <c r="D84" s="255">
        <f>C84/C87</f>
        <v>0</v>
      </c>
      <c r="E84" s="255">
        <f>D84</f>
        <v>0</v>
      </c>
      <c r="F84" s="76"/>
      <c r="G84" s="98"/>
      <c r="I84" s="48" t="s">
        <v>46</v>
      </c>
      <c r="J84" s="272">
        <f>COUNTIFS('1. ALL DATA'!$Y$5:$Y$128,"ENVIRONMENT",'1. ALL DATA'!$M$5:$M$128,"Update not provided")</f>
        <v>15</v>
      </c>
      <c r="K84" s="75">
        <f>J84/J87</f>
        <v>1</v>
      </c>
      <c r="L84" s="75">
        <f>K84</f>
        <v>1</v>
      </c>
      <c r="M84" s="76"/>
      <c r="N84" s="98"/>
      <c r="P84" s="48" t="s">
        <v>46</v>
      </c>
      <c r="Q84" s="272">
        <f>COUNTIFS('1. ALL DATA'!$Y$5:$Y$128,"ENVIRONMENT",'1. ALL DATA'!$R$5:$R$128,"Update not provided")</f>
        <v>15</v>
      </c>
      <c r="R84" s="75">
        <f>Q84/Q87</f>
        <v>1</v>
      </c>
      <c r="S84" s="75">
        <f>R84</f>
        <v>1</v>
      </c>
      <c r="T84" s="76"/>
      <c r="U84" s="94"/>
      <c r="W84" s="64" t="s">
        <v>46</v>
      </c>
      <c r="X84" s="272">
        <f>COUNTIFS('1. ALL DATA'!$Y$5:$Y$128,"ENVIRONMENT",'1. ALL DATA'!$V$5:$V$128,"Update not provided")</f>
        <v>15</v>
      </c>
      <c r="Y84" s="75">
        <f>X84/$X$87</f>
        <v>1</v>
      </c>
      <c r="Z84" s="75">
        <f>Y84</f>
        <v>1</v>
      </c>
      <c r="AA84" s="76"/>
    </row>
    <row r="85" spans="2:28" ht="15.75" customHeight="1">
      <c r="B85" s="49" t="s">
        <v>22</v>
      </c>
      <c r="C85" s="272">
        <f>COUNTIFS('1. ALL DATA'!$Y$5:$Y$128,"ENVIRONMENT",'1. ALL DATA'!$H$5:$H$128,"Deferred")</f>
        <v>0</v>
      </c>
      <c r="D85" s="256">
        <f>C85/C87</f>
        <v>0</v>
      </c>
      <c r="E85" s="256">
        <f>D85</f>
        <v>0</v>
      </c>
      <c r="F85" s="77"/>
      <c r="G85" s="47"/>
      <c r="I85" s="49" t="s">
        <v>22</v>
      </c>
      <c r="J85" s="272">
        <f>COUNTIFS('1. ALL DATA'!$Y$5:$Y$128,"ENVIRONMENT",'1. ALL DATA'!$M$5:$M$128,"Deferred")</f>
        <v>0</v>
      </c>
      <c r="K85" s="78">
        <f>J85/J87</f>
        <v>0</v>
      </c>
      <c r="L85" s="78">
        <f>K85</f>
        <v>0</v>
      </c>
      <c r="M85" s="77"/>
      <c r="N85" s="47"/>
      <c r="P85" s="49" t="s">
        <v>22</v>
      </c>
      <c r="Q85" s="272">
        <f>COUNTIFS('1. ALL DATA'!$Y$5:$Y$128,"ENVIRONMENT",'1. ALL DATA'!$R$5:$R$128,"Deferred")</f>
        <v>0</v>
      </c>
      <c r="R85" s="78">
        <f>Q85/Q87</f>
        <v>0</v>
      </c>
      <c r="S85" s="78">
        <f>R85</f>
        <v>0</v>
      </c>
      <c r="T85" s="77"/>
      <c r="U85" s="93"/>
      <c r="W85" s="49" t="s">
        <v>22</v>
      </c>
      <c r="X85" s="272">
        <f>COUNTIFS('1. ALL DATA'!$Y$5:$Y$128,"ENVIRONMENT",'1. ALL DATA'!$V$5:$V$128,"Deferred")</f>
        <v>0</v>
      </c>
      <c r="Y85" s="78">
        <f>X85/$X$87</f>
        <v>0</v>
      </c>
      <c r="Z85" s="78">
        <f>Y85</f>
        <v>0</v>
      </c>
      <c r="AA85" s="77"/>
      <c r="AB85" s="238"/>
    </row>
    <row r="86" spans="2:28" ht="15.75" customHeight="1">
      <c r="B86" s="49" t="s">
        <v>28</v>
      </c>
      <c r="C86" s="272">
        <f>COUNTIFS('1. ALL DATA'!$Y$5:$Y$128,"ENVIRONMENT",'1. ALL DATA'!$H$5:$H$128,"Deleted")</f>
        <v>0</v>
      </c>
      <c r="D86" s="256">
        <f>C86/C87</f>
        <v>0</v>
      </c>
      <c r="E86" s="256">
        <f>D86</f>
        <v>0</v>
      </c>
      <c r="F86" s="77"/>
      <c r="G86" s="91" t="s">
        <v>62</v>
      </c>
      <c r="I86" s="49" t="s">
        <v>28</v>
      </c>
      <c r="J86" s="272">
        <f>COUNTIFS('1. ALL DATA'!$Y$5:$Y$128,"ENVIRONMENT",'1. ALL DATA'!$M$5:$M$128,"Deleted")</f>
        <v>0</v>
      </c>
      <c r="K86" s="78">
        <f>J86/J87</f>
        <v>0</v>
      </c>
      <c r="L86" s="78">
        <f>K86</f>
        <v>0</v>
      </c>
      <c r="M86" s="77"/>
      <c r="N86" s="91" t="s">
        <v>62</v>
      </c>
      <c r="P86" s="49" t="s">
        <v>28</v>
      </c>
      <c r="Q86" s="272">
        <f>COUNTIFS('1. ALL DATA'!$Y$5:$Y$128,"ENVIRONMENT",'1. ALL DATA'!$R$5:$R$128,"Deleted")</f>
        <v>0</v>
      </c>
      <c r="R86" s="78">
        <f>Q86/Q87</f>
        <v>0</v>
      </c>
      <c r="S86" s="78">
        <f>R86</f>
        <v>0</v>
      </c>
      <c r="T86" s="77"/>
      <c r="U86" s="91" t="s">
        <v>62</v>
      </c>
      <c r="W86" s="49" t="s">
        <v>28</v>
      </c>
      <c r="X86" s="272">
        <f>COUNTIFS('1. ALL DATA'!$Y$5:$Y$128,"ENVIRONMENT",'1. ALL DATA'!$V$5:$V$128,"Deleted")</f>
        <v>0</v>
      </c>
      <c r="Y86" s="78">
        <f>X86/$X$87</f>
        <v>0</v>
      </c>
      <c r="Z86" s="78">
        <f>Y86</f>
        <v>0</v>
      </c>
      <c r="AA86" s="77"/>
      <c r="AB86" s="91" t="s">
        <v>62</v>
      </c>
    </row>
    <row r="87" spans="2:28" ht="15.75" customHeight="1">
      <c r="B87" s="50" t="s">
        <v>30</v>
      </c>
      <c r="C87" s="274">
        <f>SUM(C73:C86)</f>
        <v>15</v>
      </c>
      <c r="D87" s="46"/>
      <c r="E87" s="46"/>
      <c r="F87" s="52"/>
      <c r="G87" s="47"/>
      <c r="I87" s="50" t="s">
        <v>30</v>
      </c>
      <c r="J87" s="274">
        <f>SUM(J73:J86)</f>
        <v>15</v>
      </c>
      <c r="K87" s="77"/>
      <c r="L87" s="77"/>
      <c r="M87" s="52"/>
      <c r="N87" s="47"/>
      <c r="P87" s="50" t="s">
        <v>30</v>
      </c>
      <c r="Q87" s="274">
        <f>SUM(Q73:Q86)</f>
        <v>15</v>
      </c>
      <c r="R87" s="77"/>
      <c r="S87" s="77"/>
      <c r="T87" s="52"/>
      <c r="U87" s="93"/>
      <c r="W87" s="50" t="s">
        <v>30</v>
      </c>
      <c r="X87" s="274">
        <f>SUM(X73:X86)</f>
        <v>15</v>
      </c>
      <c r="Y87" s="77"/>
      <c r="Z87" s="77"/>
      <c r="AA87" s="52"/>
      <c r="AB87" s="238"/>
    </row>
    <row r="88" spans="2:28" ht="15.75" customHeight="1">
      <c r="B88" s="50" t="s">
        <v>31</v>
      </c>
      <c r="C88" s="274">
        <f>C87-C86-C85-C84-C83</f>
        <v>8</v>
      </c>
      <c r="D88" s="47"/>
      <c r="E88" s="47"/>
      <c r="F88" s="52"/>
      <c r="G88" s="47"/>
      <c r="I88" s="50" t="s">
        <v>31</v>
      </c>
      <c r="J88" s="274">
        <f>J87-J86-J85-J84-J83</f>
        <v>0</v>
      </c>
      <c r="K88" s="52"/>
      <c r="L88" s="52"/>
      <c r="M88" s="52"/>
      <c r="N88" s="47"/>
      <c r="P88" s="50" t="s">
        <v>31</v>
      </c>
      <c r="Q88" s="274">
        <f>Q87-Q86-Q85-Q84-Q83</f>
        <v>0</v>
      </c>
      <c r="R88" s="52"/>
      <c r="S88" s="52"/>
      <c r="T88" s="52"/>
      <c r="U88" s="93"/>
      <c r="W88" s="50" t="s">
        <v>31</v>
      </c>
      <c r="X88" s="274">
        <f>X87-X86-X85-X84-X83</f>
        <v>0</v>
      </c>
      <c r="Y88" s="52"/>
      <c r="Z88" s="52"/>
      <c r="AA88" s="52"/>
      <c r="AB88" s="238"/>
    </row>
    <row r="89" spans="2:28" ht="15.75" customHeight="1">
      <c r="W89" s="65"/>
      <c r="Y89" s="63"/>
      <c r="Z89" s="63"/>
      <c r="AA89" s="52"/>
      <c r="AB89" s="238"/>
    </row>
    <row r="90" spans="2:28" ht="15.75" customHeight="1"/>
    <row r="91" spans="2:28" s="63" customFormat="1" ht="15.75" customHeight="1">
      <c r="B91" s="65"/>
      <c r="C91" s="1"/>
      <c r="D91" s="1"/>
      <c r="E91" s="1"/>
      <c r="F91" s="52"/>
      <c r="G91" s="1"/>
      <c r="I91" s="65"/>
      <c r="J91" s="1"/>
      <c r="M91" s="52"/>
      <c r="N91" s="1"/>
      <c r="P91" s="65"/>
      <c r="Q91" s="1"/>
      <c r="T91" s="52"/>
      <c r="U91" s="90"/>
      <c r="X91" s="1"/>
      <c r="AB91" s="238"/>
    </row>
    <row r="92" spans="2:28" s="63" customFormat="1" ht="15.75">
      <c r="B92" s="320" t="s">
        <v>245</v>
      </c>
      <c r="C92" s="376"/>
      <c r="D92" s="376"/>
      <c r="E92" s="376"/>
      <c r="F92" s="312"/>
      <c r="G92" s="313"/>
      <c r="I92" s="320" t="s">
        <v>245</v>
      </c>
      <c r="J92" s="376"/>
      <c r="K92" s="312"/>
      <c r="L92" s="312"/>
      <c r="M92" s="312"/>
      <c r="N92" s="313"/>
      <c r="P92" s="320" t="s">
        <v>245</v>
      </c>
      <c r="Q92" s="376"/>
      <c r="R92" s="312"/>
      <c r="S92" s="312"/>
      <c r="T92" s="312"/>
      <c r="U92" s="313"/>
      <c r="W92" s="320" t="s">
        <v>245</v>
      </c>
      <c r="X92" s="376"/>
      <c r="Y92" s="312"/>
      <c r="Z92" s="312"/>
      <c r="AA92" s="312"/>
      <c r="AB92" s="313"/>
    </row>
    <row r="93" spans="2:28" ht="36" customHeight="1">
      <c r="B93" s="314" t="s">
        <v>23</v>
      </c>
      <c r="C93" s="315" t="s">
        <v>24</v>
      </c>
      <c r="D93" s="315" t="s">
        <v>18</v>
      </c>
      <c r="E93" s="315" t="s">
        <v>48</v>
      </c>
      <c r="F93" s="314" t="s">
        <v>29</v>
      </c>
      <c r="G93" s="315" t="s">
        <v>49</v>
      </c>
      <c r="I93" s="314" t="s">
        <v>23</v>
      </c>
      <c r="J93" s="315" t="s">
        <v>24</v>
      </c>
      <c r="K93" s="314" t="s">
        <v>18</v>
      </c>
      <c r="L93" s="314" t="s">
        <v>48</v>
      </c>
      <c r="M93" s="314" t="s">
        <v>29</v>
      </c>
      <c r="N93" s="315" t="s">
        <v>49</v>
      </c>
      <c r="P93" s="314" t="s">
        <v>23</v>
      </c>
      <c r="Q93" s="315" t="s">
        <v>24</v>
      </c>
      <c r="R93" s="314" t="s">
        <v>18</v>
      </c>
      <c r="S93" s="314" t="s">
        <v>48</v>
      </c>
      <c r="T93" s="314" t="s">
        <v>29</v>
      </c>
      <c r="U93" s="316" t="s">
        <v>49</v>
      </c>
      <c r="W93" s="314" t="s">
        <v>23</v>
      </c>
      <c r="X93" s="315" t="s">
        <v>24</v>
      </c>
      <c r="Y93" s="314" t="s">
        <v>18</v>
      </c>
      <c r="Z93" s="314" t="s">
        <v>48</v>
      </c>
      <c r="AA93" s="314" t="s">
        <v>29</v>
      </c>
      <c r="AB93" s="317" t="s">
        <v>49</v>
      </c>
    </row>
    <row r="94" spans="2:28" s="63" customFormat="1" ht="7.5" customHeight="1">
      <c r="B94" s="170"/>
      <c r="C94" s="180"/>
      <c r="D94" s="180"/>
      <c r="E94" s="180"/>
      <c r="F94" s="170"/>
      <c r="G94" s="180"/>
      <c r="I94" s="170"/>
      <c r="J94" s="180"/>
      <c r="K94" s="170"/>
      <c r="L94" s="170"/>
      <c r="M94" s="170"/>
      <c r="N94" s="180"/>
      <c r="P94" s="170"/>
      <c r="Q94" s="180"/>
      <c r="R94" s="170"/>
      <c r="S94" s="170"/>
      <c r="T94" s="170"/>
      <c r="U94" s="181"/>
      <c r="W94" s="170"/>
      <c r="X94" s="180"/>
      <c r="Y94" s="170"/>
      <c r="Z94" s="170"/>
      <c r="AA94" s="170"/>
      <c r="AB94" s="235"/>
    </row>
    <row r="95" spans="2:28" ht="18.75" customHeight="1">
      <c r="B95" s="250" t="s">
        <v>45</v>
      </c>
      <c r="C95" s="260">
        <f>COUNTIFS('1. ALL DATA'!$Y$5:$Y$128,"PLANNING",'1. ALL DATA'!$H$5:$H$128,"Fully Achieved")</f>
        <v>5</v>
      </c>
      <c r="D95" s="373">
        <f>C95/C109</f>
        <v>0.25</v>
      </c>
      <c r="E95" s="457">
        <f>D95+D96</f>
        <v>0.8</v>
      </c>
      <c r="F95" s="120">
        <f>C95/C110</f>
        <v>0.3125</v>
      </c>
      <c r="G95" s="454">
        <f>F95+F96</f>
        <v>1</v>
      </c>
      <c r="I95" s="250" t="s">
        <v>45</v>
      </c>
      <c r="J95" s="260">
        <f>COUNTIFS('1. ALL DATA'!$Y$5:$Y$128,"PLANNING",'1. ALL DATA'!$M$5:$M$128,"Fully Achieved")</f>
        <v>0</v>
      </c>
      <c r="K95" s="120">
        <f>J95/J109</f>
        <v>0</v>
      </c>
      <c r="L95" s="472">
        <f>K95+K96</f>
        <v>0</v>
      </c>
      <c r="M95" s="120" t="e">
        <f>J95/J110</f>
        <v>#DIV/0!</v>
      </c>
      <c r="N95" s="454" t="e">
        <f>M95+M96</f>
        <v>#DIV/0!</v>
      </c>
      <c r="P95" s="250" t="s">
        <v>45</v>
      </c>
      <c r="Q95" s="260">
        <f>COUNTIFS('1. ALL DATA'!$Y$5:$Y$128,"PLANNING",'1. ALL DATA'!$R$5:$R$128,"Fully Achieved")</f>
        <v>0</v>
      </c>
      <c r="R95" s="120">
        <f>Q95/Q109</f>
        <v>0</v>
      </c>
      <c r="S95" s="472">
        <f>R95+R96</f>
        <v>0</v>
      </c>
      <c r="T95" s="120" t="e">
        <f>Q95/Q110</f>
        <v>#DIV/0!</v>
      </c>
      <c r="U95" s="454" t="e">
        <f>T95+T96</f>
        <v>#DIV/0!</v>
      </c>
      <c r="W95" s="250" t="s">
        <v>40</v>
      </c>
      <c r="X95" s="260">
        <f>COUNTIFS('1. ALL DATA'!$Y$5:$Y$128,"PLANNING",'1. ALL DATA'!$V$5:$V$128,"Fully Achieved")</f>
        <v>0</v>
      </c>
      <c r="Y95" s="120">
        <f>X95/$X$109</f>
        <v>0</v>
      </c>
      <c r="Z95" s="472">
        <f>Y95+Y96</f>
        <v>0</v>
      </c>
      <c r="AA95" s="120" t="e">
        <f>X95/$X$110</f>
        <v>#DIV/0!</v>
      </c>
      <c r="AB95" s="454" t="e">
        <f>AA95+AA96</f>
        <v>#DIV/0!</v>
      </c>
    </row>
    <row r="96" spans="2:28" ht="18.75" customHeight="1">
      <c r="B96" s="250" t="s">
        <v>41</v>
      </c>
      <c r="C96" s="260">
        <f>COUNTIFS('1. ALL DATA'!$Y$5:$Y$128,"PLANNING",'1. ALL DATA'!$H$5:$H$128,"On track to be achieved")</f>
        <v>11</v>
      </c>
      <c r="D96" s="373">
        <f>C96/C109</f>
        <v>0.55000000000000004</v>
      </c>
      <c r="E96" s="457"/>
      <c r="F96" s="120">
        <f>C96/C110</f>
        <v>0.6875</v>
      </c>
      <c r="G96" s="454"/>
      <c r="I96" s="250" t="s">
        <v>41</v>
      </c>
      <c r="J96" s="260">
        <f>COUNTIFS('1. ALL DATA'!$Y$5:$Y$128,"PLANNING",'1. ALL DATA'!$M$5:$M$128,"On track to be achieved")</f>
        <v>0</v>
      </c>
      <c r="K96" s="120">
        <f>J96/J109</f>
        <v>0</v>
      </c>
      <c r="L96" s="472"/>
      <c r="M96" s="120" t="e">
        <f>J96/J110</f>
        <v>#DIV/0!</v>
      </c>
      <c r="N96" s="454"/>
      <c r="P96" s="250" t="s">
        <v>41</v>
      </c>
      <c r="Q96" s="260">
        <f>COUNTIFS('1. ALL DATA'!$Y$5:$Y$128,"PLANNING",'1. ALL DATA'!$R$5:$R$128,"On track to be achieved")</f>
        <v>0</v>
      </c>
      <c r="R96" s="120">
        <f>Q96/Q109</f>
        <v>0</v>
      </c>
      <c r="S96" s="472"/>
      <c r="T96" s="120" t="e">
        <f>Q96/Q110</f>
        <v>#DIV/0!</v>
      </c>
      <c r="U96" s="454"/>
      <c r="W96" s="250" t="s">
        <v>82</v>
      </c>
      <c r="X96" s="260">
        <f>COUNTIFS('1. ALL DATA'!$Y$5:$Y$128,"PLANNING",'1. ALL DATA'!$V$5:$V$128,"Numerical Outturn Within 5% Tolerance")</f>
        <v>0</v>
      </c>
      <c r="Y96" s="139">
        <f t="shared" ref="Y96:Y108" si="2">X96/$X$109</f>
        <v>0</v>
      </c>
      <c r="Z96" s="472"/>
      <c r="AA96" s="139" t="e">
        <f t="shared" ref="AA96:AA103" si="3">X96/$X$110</f>
        <v>#DIV/0!</v>
      </c>
      <c r="AB96" s="454"/>
    </row>
    <row r="97" spans="2:28" s="63" customFormat="1" ht="6.75" customHeight="1">
      <c r="B97" s="170"/>
      <c r="C97" s="268"/>
      <c r="D97" s="254"/>
      <c r="E97" s="254"/>
      <c r="F97" s="171"/>
      <c r="G97" s="172"/>
      <c r="I97" s="170"/>
      <c r="J97" s="268"/>
      <c r="K97" s="171"/>
      <c r="L97" s="171"/>
      <c r="M97" s="171"/>
      <c r="N97" s="172"/>
      <c r="P97" s="170"/>
      <c r="Q97" s="268"/>
      <c r="R97" s="171"/>
      <c r="S97" s="171"/>
      <c r="T97" s="171"/>
      <c r="U97" s="172"/>
      <c r="W97" s="173"/>
      <c r="X97" s="268"/>
      <c r="Y97" s="319"/>
      <c r="Z97" s="171"/>
      <c r="AA97" s="319"/>
      <c r="AB97" s="172"/>
    </row>
    <row r="98" spans="2:28" ht="16.5" customHeight="1">
      <c r="B98" s="455" t="s">
        <v>26</v>
      </c>
      <c r="C98" s="456">
        <f>COUNTIFS('1. ALL DATA'!$Y$5:$Y$128,"PLANNING",'1. ALL DATA'!$H$5:$H$128,"In danger of falling behind target")</f>
        <v>0</v>
      </c>
      <c r="D98" s="457">
        <f>C98/C109</f>
        <v>0</v>
      </c>
      <c r="E98" s="457">
        <f>D98</f>
        <v>0</v>
      </c>
      <c r="F98" s="472">
        <f>C98/C110</f>
        <v>0</v>
      </c>
      <c r="G98" s="459">
        <f>F98</f>
        <v>0</v>
      </c>
      <c r="I98" s="455" t="s">
        <v>26</v>
      </c>
      <c r="J98" s="456">
        <f>COUNTIFS('1. ALL DATA'!$Y$5:$Y$128,"PLANNING",'1. ALL DATA'!$M$5:$M$128,"In danger of falling behind target")</f>
        <v>0</v>
      </c>
      <c r="K98" s="472">
        <f>J98/J109</f>
        <v>0</v>
      </c>
      <c r="L98" s="472">
        <f>K98</f>
        <v>0</v>
      </c>
      <c r="M98" s="472" t="e">
        <f>J98/J110</f>
        <v>#DIV/0!</v>
      </c>
      <c r="N98" s="459" t="e">
        <f>M98</f>
        <v>#DIV/0!</v>
      </c>
      <c r="P98" s="455" t="s">
        <v>26</v>
      </c>
      <c r="Q98" s="456">
        <f>COUNTIFS('1. ALL DATA'!$Y$5:$Y$128,"PLANNING",'1. ALL DATA'!$R$5:$R$128,"In danger of falling behind target")</f>
        <v>0</v>
      </c>
      <c r="R98" s="472">
        <f>Q98/Q109</f>
        <v>0</v>
      </c>
      <c r="S98" s="472">
        <f>R98</f>
        <v>0</v>
      </c>
      <c r="T98" s="472" t="e">
        <f>Q98/Q110</f>
        <v>#DIV/0!</v>
      </c>
      <c r="U98" s="459" t="e">
        <f>T98</f>
        <v>#DIV/0!</v>
      </c>
      <c r="W98" s="252" t="s">
        <v>83</v>
      </c>
      <c r="X98" s="374">
        <f>COUNTIFS('1. ALL DATA'!$Y$5:$Y$128,"PLANNING",'1. ALL DATA'!$V$5:$V$128,"Numerical Outturn Within 10% Tolerance")</f>
        <v>0</v>
      </c>
      <c r="Y98" s="139">
        <f t="shared" si="2"/>
        <v>0</v>
      </c>
      <c r="Z98" s="473">
        <f>SUM(Y98:Y100)</f>
        <v>0</v>
      </c>
      <c r="AA98" s="139" t="e">
        <f t="shared" si="3"/>
        <v>#DIV/0!</v>
      </c>
      <c r="AB98" s="459" t="e">
        <f>SUM(AA98:AA100)</f>
        <v>#DIV/0!</v>
      </c>
    </row>
    <row r="99" spans="2:28" ht="16.5" customHeight="1">
      <c r="B99" s="455"/>
      <c r="C99" s="456"/>
      <c r="D99" s="457"/>
      <c r="E99" s="457"/>
      <c r="F99" s="472"/>
      <c r="G99" s="459"/>
      <c r="I99" s="455"/>
      <c r="J99" s="456"/>
      <c r="K99" s="472"/>
      <c r="L99" s="472"/>
      <c r="M99" s="472"/>
      <c r="N99" s="459"/>
      <c r="P99" s="455"/>
      <c r="Q99" s="456"/>
      <c r="R99" s="472"/>
      <c r="S99" s="472"/>
      <c r="T99" s="472"/>
      <c r="U99" s="459"/>
      <c r="W99" s="252" t="s">
        <v>84</v>
      </c>
      <c r="X99" s="374">
        <f>COUNTIFS('1. ALL DATA'!$Y$5:$Y$128,"PLANNING",'1. ALL DATA'!$V$5:$V$128,"Target Partially Met")</f>
        <v>0</v>
      </c>
      <c r="Y99" s="139">
        <f t="shared" si="2"/>
        <v>0</v>
      </c>
      <c r="Z99" s="474"/>
      <c r="AA99" s="139" t="e">
        <f t="shared" si="3"/>
        <v>#DIV/0!</v>
      </c>
      <c r="AB99" s="459"/>
    </row>
    <row r="100" spans="2:28" ht="16.5" customHeight="1">
      <c r="B100" s="455"/>
      <c r="C100" s="456"/>
      <c r="D100" s="457"/>
      <c r="E100" s="457"/>
      <c r="F100" s="472"/>
      <c r="G100" s="459"/>
      <c r="I100" s="455"/>
      <c r="J100" s="456"/>
      <c r="K100" s="472"/>
      <c r="L100" s="472"/>
      <c r="M100" s="472"/>
      <c r="N100" s="459"/>
      <c r="P100" s="455"/>
      <c r="Q100" s="456"/>
      <c r="R100" s="472"/>
      <c r="S100" s="472"/>
      <c r="T100" s="472"/>
      <c r="U100" s="459"/>
      <c r="W100" s="252" t="s">
        <v>86</v>
      </c>
      <c r="X100" s="374">
        <f>COUNTIFS('1. ALL DATA'!$Y$5:$Y$128,"PLANNING",'1. ALL DATA'!$V$5:$V$128,"Completion Date Within Reasonable Tolerance")</f>
        <v>0</v>
      </c>
      <c r="Y100" s="139">
        <f t="shared" si="2"/>
        <v>0</v>
      </c>
      <c r="Z100" s="475"/>
      <c r="AA100" s="139" t="e">
        <f t="shared" si="3"/>
        <v>#DIV/0!</v>
      </c>
      <c r="AB100" s="459"/>
    </row>
    <row r="101" spans="2:28" s="63" customFormat="1" ht="6" customHeight="1">
      <c r="B101" s="170"/>
      <c r="C101" s="180"/>
      <c r="D101" s="254"/>
      <c r="E101" s="254"/>
      <c r="F101" s="171"/>
      <c r="G101" s="172"/>
      <c r="I101" s="170"/>
      <c r="J101" s="180"/>
      <c r="K101" s="171"/>
      <c r="L101" s="171"/>
      <c r="M101" s="171"/>
      <c r="N101" s="172"/>
      <c r="P101" s="170"/>
      <c r="Q101" s="180"/>
      <c r="R101" s="171"/>
      <c r="S101" s="171"/>
      <c r="T101" s="171"/>
      <c r="U101" s="172"/>
      <c r="W101" s="173"/>
      <c r="X101" s="180"/>
      <c r="Y101" s="319"/>
      <c r="Z101" s="171"/>
      <c r="AA101" s="319"/>
      <c r="AB101" s="172"/>
    </row>
    <row r="102" spans="2:28" ht="22.5" customHeight="1">
      <c r="B102" s="251" t="s">
        <v>42</v>
      </c>
      <c r="C102" s="260">
        <f>COUNTIFS('1. ALL DATA'!$Y$5:$Y$128,"PLANNING",'1. ALL DATA'!$H$5:$H$128,"Completed behind schedule")</f>
        <v>0</v>
      </c>
      <c r="D102" s="373">
        <f>C102/C109</f>
        <v>0</v>
      </c>
      <c r="E102" s="457">
        <f>D102+D103</f>
        <v>0</v>
      </c>
      <c r="F102" s="120">
        <f>C102/C110</f>
        <v>0</v>
      </c>
      <c r="G102" s="476">
        <f>F102+F103</f>
        <v>0</v>
      </c>
      <c r="I102" s="251" t="s">
        <v>42</v>
      </c>
      <c r="J102" s="260">
        <f>COUNTIFS('1. ALL DATA'!$Y$5:$Y$128,"PLANNING",'1. ALL DATA'!$M$5:$M$128,"Completed behind schedule")</f>
        <v>0</v>
      </c>
      <c r="K102" s="120">
        <f>J102/J109</f>
        <v>0</v>
      </c>
      <c r="L102" s="472">
        <f>K102+K103</f>
        <v>0</v>
      </c>
      <c r="M102" s="120" t="e">
        <f>J102/J110</f>
        <v>#DIV/0!</v>
      </c>
      <c r="N102" s="476" t="e">
        <f>M102+M103</f>
        <v>#DIV/0!</v>
      </c>
      <c r="P102" s="251" t="s">
        <v>42</v>
      </c>
      <c r="Q102" s="260">
        <f>COUNTIFS('1. ALL DATA'!$Y$5:$Y$128,"PLANNING",'1. ALL DATA'!$R$5:$R$128,"Completed behind schedule")</f>
        <v>0</v>
      </c>
      <c r="R102" s="120">
        <f>Q102/Q109</f>
        <v>0</v>
      </c>
      <c r="S102" s="472">
        <f>R102+R103</f>
        <v>0</v>
      </c>
      <c r="T102" s="120" t="e">
        <f>Q102/Q110</f>
        <v>#DIV/0!</v>
      </c>
      <c r="U102" s="476" t="e">
        <f>T102+T103</f>
        <v>#DIV/0!</v>
      </c>
      <c r="W102" s="251" t="s">
        <v>85</v>
      </c>
      <c r="X102" s="260">
        <f>COUNTIFS('1. ALL DATA'!$Y$5:$Y$128,"PLANNING",'1. ALL DATA'!$V$5:$V$128,"Completed Significantly After Target Deadline")</f>
        <v>0</v>
      </c>
      <c r="Y102" s="139">
        <f t="shared" si="2"/>
        <v>0</v>
      </c>
      <c r="Z102" s="472">
        <f>Y102+Y103</f>
        <v>0</v>
      </c>
      <c r="AA102" s="139" t="e">
        <f t="shared" si="3"/>
        <v>#DIV/0!</v>
      </c>
      <c r="AB102" s="476" t="e">
        <f>AA102+AA103</f>
        <v>#DIV/0!</v>
      </c>
    </row>
    <row r="103" spans="2:28" ht="22.5" customHeight="1">
      <c r="B103" s="251" t="s">
        <v>27</v>
      </c>
      <c r="C103" s="260">
        <f>COUNTIFS('1. ALL DATA'!$Y$5:$Y$128,"PLANNING",'1. ALL DATA'!$H$5:$H$128,"Off target")</f>
        <v>0</v>
      </c>
      <c r="D103" s="373">
        <f>C103/C109</f>
        <v>0</v>
      </c>
      <c r="E103" s="457"/>
      <c r="F103" s="120">
        <f>C103/C110</f>
        <v>0</v>
      </c>
      <c r="G103" s="476"/>
      <c r="I103" s="251" t="s">
        <v>27</v>
      </c>
      <c r="J103" s="260">
        <f>COUNTIFS('1. ALL DATA'!$Y$5:$Y$128,"PLANNING",'1. ALL DATA'!$M$5:$M$128,"Off target")</f>
        <v>0</v>
      </c>
      <c r="K103" s="120">
        <f>J103/J109</f>
        <v>0</v>
      </c>
      <c r="L103" s="472"/>
      <c r="M103" s="120" t="e">
        <f>J103/J110</f>
        <v>#DIV/0!</v>
      </c>
      <c r="N103" s="476"/>
      <c r="P103" s="251" t="s">
        <v>27</v>
      </c>
      <c r="Q103" s="260">
        <f>COUNTIFS('1. ALL DATA'!$Y$5:$Y$128,"PLANNING",'1. ALL DATA'!$R$5:$R$128,"Off target")</f>
        <v>0</v>
      </c>
      <c r="R103" s="120">
        <f>Q103/Q109</f>
        <v>0</v>
      </c>
      <c r="S103" s="472"/>
      <c r="T103" s="120" t="e">
        <f>Q103/Q110</f>
        <v>#DIV/0!</v>
      </c>
      <c r="U103" s="476"/>
      <c r="W103" s="251" t="s">
        <v>27</v>
      </c>
      <c r="X103" s="260">
        <f>COUNTIFS('1. ALL DATA'!$Y$5:$Y$128,"PLANNING",'1. ALL DATA'!$V$5:$V$128,"Off target")</f>
        <v>0</v>
      </c>
      <c r="Y103" s="139">
        <f t="shared" si="2"/>
        <v>0</v>
      </c>
      <c r="Z103" s="472"/>
      <c r="AA103" s="139" t="e">
        <f t="shared" si="3"/>
        <v>#DIV/0!</v>
      </c>
      <c r="AB103" s="476"/>
    </row>
    <row r="104" spans="2:28" s="63" customFormat="1" ht="6.75" customHeight="1">
      <c r="B104" s="170"/>
      <c r="C104" s="268"/>
      <c r="D104" s="254"/>
      <c r="E104" s="254"/>
      <c r="F104" s="171"/>
      <c r="G104" s="175"/>
      <c r="I104" s="170"/>
      <c r="J104" s="268"/>
      <c r="K104" s="171"/>
      <c r="L104" s="171"/>
      <c r="M104" s="171"/>
      <c r="N104" s="175"/>
      <c r="P104" s="170"/>
      <c r="Q104" s="268"/>
      <c r="R104" s="171"/>
      <c r="S104" s="171"/>
      <c r="T104" s="171"/>
      <c r="U104" s="175"/>
      <c r="W104" s="321"/>
      <c r="X104" s="268"/>
      <c r="Y104" s="319"/>
      <c r="Z104" s="176"/>
      <c r="AA104" s="177"/>
      <c r="AB104" s="236"/>
    </row>
    <row r="105" spans="2:28" ht="15.75" customHeight="1">
      <c r="B105" s="48" t="s">
        <v>1</v>
      </c>
      <c r="C105" s="272">
        <f>COUNTIFS('1. ALL DATA'!$Y$5:$Y$128,"PLANNING",'1. ALL DATA'!$H$5:$H$128,"Not yet due")</f>
        <v>4</v>
      </c>
      <c r="D105" s="255">
        <f>C105/C109</f>
        <v>0.2</v>
      </c>
      <c r="E105" s="255">
        <f>D105</f>
        <v>0.2</v>
      </c>
      <c r="F105" s="76"/>
      <c r="G105" s="47"/>
      <c r="I105" s="48" t="s">
        <v>1</v>
      </c>
      <c r="J105" s="272">
        <f>COUNTIFS('1. ALL DATA'!$Y$5:$Y$128,"PLANNING",'1. ALL DATA'!$M$5:$M$128,"Not yet due")</f>
        <v>0</v>
      </c>
      <c r="K105" s="75">
        <f>J105/J109</f>
        <v>0</v>
      </c>
      <c r="L105" s="75">
        <f>K105</f>
        <v>0</v>
      </c>
      <c r="M105" s="76"/>
      <c r="N105" s="47"/>
      <c r="P105" s="48" t="s">
        <v>1</v>
      </c>
      <c r="Q105" s="272">
        <f>COUNTIFS('1. ALL DATA'!$Y$5:$Y$128,"PLANNING",'1. ALL DATA'!$R$5:$R$128,"Not yet due")</f>
        <v>0</v>
      </c>
      <c r="R105" s="75">
        <f>Q105/Q109</f>
        <v>0</v>
      </c>
      <c r="S105" s="75">
        <f>R105</f>
        <v>0</v>
      </c>
      <c r="T105" s="76"/>
      <c r="U105" s="93"/>
      <c r="W105" s="62" t="s">
        <v>1</v>
      </c>
      <c r="X105" s="272">
        <f>COUNTIFS('1. ALL DATA'!$Y$5:$Y$128,"PLANNING",'1. ALL DATA'!$V$5:$V$128,"Not yet due")</f>
        <v>0</v>
      </c>
      <c r="Y105" s="139">
        <f t="shared" si="2"/>
        <v>0</v>
      </c>
      <c r="Z105" s="75">
        <f>Y105</f>
        <v>0</v>
      </c>
      <c r="AA105" s="76"/>
      <c r="AB105" s="238"/>
    </row>
    <row r="106" spans="2:28" ht="15.75" customHeight="1">
      <c r="B106" s="48" t="s">
        <v>46</v>
      </c>
      <c r="C106" s="272">
        <f>COUNTIFS('1. ALL DATA'!$Y$5:$Y$128,"PLANNING",'1. ALL DATA'!$H$5:$H$128,"Update not provided")</f>
        <v>0</v>
      </c>
      <c r="D106" s="255">
        <f>C106/C109</f>
        <v>0</v>
      </c>
      <c r="E106" s="255">
        <f>D106</f>
        <v>0</v>
      </c>
      <c r="F106" s="76"/>
      <c r="G106" s="98"/>
      <c r="I106" s="48" t="s">
        <v>46</v>
      </c>
      <c r="J106" s="272">
        <f>COUNTIFS('1. ALL DATA'!$Y$5:$Y$128,"PLANNING",'1. ALL DATA'!$M$5:$M$128,"Update not provided")</f>
        <v>20</v>
      </c>
      <c r="K106" s="75">
        <f>J106/J109</f>
        <v>1</v>
      </c>
      <c r="L106" s="75">
        <f>K106</f>
        <v>1</v>
      </c>
      <c r="M106" s="76"/>
      <c r="N106" s="98"/>
      <c r="P106" s="48" t="s">
        <v>46</v>
      </c>
      <c r="Q106" s="272">
        <f>COUNTIFS('1. ALL DATA'!$Y$5:$Y$128,"PLANNING",'1. ALL DATA'!$R$5:$R$128,"Update not provided")</f>
        <v>20</v>
      </c>
      <c r="R106" s="75">
        <f>Q106/Q109</f>
        <v>1</v>
      </c>
      <c r="S106" s="75">
        <f>R106</f>
        <v>1</v>
      </c>
      <c r="T106" s="76"/>
      <c r="U106" s="94"/>
      <c r="W106" s="64" t="s">
        <v>46</v>
      </c>
      <c r="X106" s="272">
        <f>COUNTIFS('1. ALL DATA'!$Y$5:$Y$128,"PLANNING",'1. ALL DATA'!$V$5:$V$128,"Update not provided")</f>
        <v>20</v>
      </c>
      <c r="Y106" s="139">
        <f t="shared" si="2"/>
        <v>1</v>
      </c>
      <c r="Z106" s="75">
        <f>Y106</f>
        <v>1</v>
      </c>
      <c r="AA106" s="76"/>
    </row>
    <row r="107" spans="2:28" ht="15.75" customHeight="1">
      <c r="B107" s="49" t="s">
        <v>22</v>
      </c>
      <c r="C107" s="272">
        <f>COUNTIFS('1. ALL DATA'!$Y$5:$Y$128,"PLANNING",'1. ALL DATA'!$H$5:$H$128,"Deferred")</f>
        <v>0</v>
      </c>
      <c r="D107" s="256">
        <f>C107/C109</f>
        <v>0</v>
      </c>
      <c r="E107" s="256">
        <f>D107</f>
        <v>0</v>
      </c>
      <c r="F107" s="77"/>
      <c r="G107" s="47"/>
      <c r="I107" s="49" t="s">
        <v>22</v>
      </c>
      <c r="J107" s="272">
        <f>COUNTIFS('1. ALL DATA'!$Y$5:$Y$128,"PLANNING",'1. ALL DATA'!$M$5:$M$128,"Deferred")</f>
        <v>0</v>
      </c>
      <c r="K107" s="78">
        <f>J107/J109</f>
        <v>0</v>
      </c>
      <c r="L107" s="78">
        <f>K107</f>
        <v>0</v>
      </c>
      <c r="M107" s="77"/>
      <c r="N107" s="47"/>
      <c r="P107" s="49" t="s">
        <v>22</v>
      </c>
      <c r="Q107" s="272">
        <f>COUNTIFS('1. ALL DATA'!$Y$5:$Y$128,"PLANNING",'1. ALL DATA'!$R$5:$R$128,"Deferred")</f>
        <v>0</v>
      </c>
      <c r="R107" s="78">
        <f>Q107/Q109</f>
        <v>0</v>
      </c>
      <c r="S107" s="78">
        <f>R107</f>
        <v>0</v>
      </c>
      <c r="T107" s="77"/>
      <c r="U107" s="93"/>
      <c r="W107" s="49" t="s">
        <v>22</v>
      </c>
      <c r="X107" s="272">
        <f>COUNTIFS('1. ALL DATA'!$Y$5:$Y$128,"PLANNING",'1. ALL DATA'!$V$5:$V$128,"Deferred")</f>
        <v>0</v>
      </c>
      <c r="Y107" s="139">
        <f t="shared" si="2"/>
        <v>0</v>
      </c>
      <c r="Z107" s="78">
        <f>Y107</f>
        <v>0</v>
      </c>
      <c r="AA107" s="77"/>
      <c r="AB107" s="238"/>
    </row>
    <row r="108" spans="2:28" ht="15.75" customHeight="1">
      <c r="B108" s="49" t="s">
        <v>28</v>
      </c>
      <c r="C108" s="272">
        <f>COUNTIFS('1. ALL DATA'!$Y$5:$Y$128,"PLANNING",'1. ALL DATA'!$H$5:$H$128,"Deleted")</f>
        <v>0</v>
      </c>
      <c r="D108" s="256">
        <f>C108/C109</f>
        <v>0</v>
      </c>
      <c r="E108" s="256">
        <f>D108</f>
        <v>0</v>
      </c>
      <c r="F108" s="77"/>
      <c r="G108" s="91" t="s">
        <v>62</v>
      </c>
      <c r="I108" s="49" t="s">
        <v>28</v>
      </c>
      <c r="J108" s="272">
        <f>COUNTIFS('1. ALL DATA'!$Y$5:$Y$128,"PLANNING",'1. ALL DATA'!$M$5:$M$128,"Deleted")</f>
        <v>0</v>
      </c>
      <c r="K108" s="78">
        <f>J108/J109</f>
        <v>0</v>
      </c>
      <c r="L108" s="78">
        <f>K108</f>
        <v>0</v>
      </c>
      <c r="M108" s="77"/>
      <c r="N108" s="91" t="s">
        <v>62</v>
      </c>
      <c r="P108" s="49" t="s">
        <v>28</v>
      </c>
      <c r="Q108" s="272">
        <f>COUNTIFS('1. ALL DATA'!$Y$5:$Y$128,"PLANNING",'1. ALL DATA'!$R$5:$R$128,"Deleted")</f>
        <v>0</v>
      </c>
      <c r="R108" s="78">
        <f>Q108/Q109</f>
        <v>0</v>
      </c>
      <c r="S108" s="78">
        <f>R108</f>
        <v>0</v>
      </c>
      <c r="T108" s="77"/>
      <c r="U108" s="91" t="s">
        <v>62</v>
      </c>
      <c r="W108" s="49" t="s">
        <v>28</v>
      </c>
      <c r="X108" s="272">
        <f>COUNTIFS('1. ALL DATA'!$Y$5:$Y$128,"PLANNING",'1. ALL DATA'!$V$5:$V$128,"Deleted")</f>
        <v>0</v>
      </c>
      <c r="Y108" s="139">
        <f t="shared" si="2"/>
        <v>0</v>
      </c>
      <c r="Z108" s="78">
        <f>Y108</f>
        <v>0</v>
      </c>
      <c r="AA108" s="77"/>
      <c r="AB108" s="91" t="s">
        <v>62</v>
      </c>
    </row>
    <row r="109" spans="2:28" ht="15.75" customHeight="1">
      <c r="B109" s="50" t="s">
        <v>30</v>
      </c>
      <c r="C109" s="274">
        <f>SUM(C95:C108)</f>
        <v>20</v>
      </c>
      <c r="D109" s="46"/>
      <c r="E109" s="46"/>
      <c r="F109" s="52"/>
      <c r="G109" s="47"/>
      <c r="I109" s="50" t="s">
        <v>30</v>
      </c>
      <c r="J109" s="274">
        <f>SUM(J95:J108)</f>
        <v>20</v>
      </c>
      <c r="K109" s="77"/>
      <c r="L109" s="77"/>
      <c r="M109" s="52"/>
      <c r="N109" s="47"/>
      <c r="P109" s="50" t="s">
        <v>30</v>
      </c>
      <c r="Q109" s="274">
        <f>SUM(Q95:Q108)</f>
        <v>20</v>
      </c>
      <c r="R109" s="77"/>
      <c r="S109" s="77"/>
      <c r="T109" s="52"/>
      <c r="U109" s="93"/>
      <c r="W109" s="50" t="s">
        <v>30</v>
      </c>
      <c r="X109" s="274">
        <f>SUM(X95:X108)</f>
        <v>20</v>
      </c>
      <c r="Y109" s="77"/>
      <c r="Z109" s="77"/>
      <c r="AA109" s="52"/>
      <c r="AB109" s="238"/>
    </row>
    <row r="110" spans="2:28" ht="15.75" customHeight="1">
      <c r="B110" s="50" t="s">
        <v>31</v>
      </c>
      <c r="C110" s="274">
        <f>C109-C108-C107-C106-C105</f>
        <v>16</v>
      </c>
      <c r="D110" s="47"/>
      <c r="E110" s="47"/>
      <c r="F110" s="52"/>
      <c r="G110" s="47"/>
      <c r="I110" s="50" t="s">
        <v>31</v>
      </c>
      <c r="J110" s="274">
        <f>J109-J108-J107-J106-J105</f>
        <v>0</v>
      </c>
      <c r="K110" s="52"/>
      <c r="L110" s="52"/>
      <c r="M110" s="52"/>
      <c r="N110" s="47"/>
      <c r="P110" s="50" t="s">
        <v>31</v>
      </c>
      <c r="Q110" s="274">
        <f>Q109-Q108-Q107-Q106-Q105</f>
        <v>0</v>
      </c>
      <c r="R110" s="52"/>
      <c r="S110" s="52"/>
      <c r="T110" s="52"/>
      <c r="U110" s="93"/>
      <c r="W110" s="50" t="s">
        <v>31</v>
      </c>
      <c r="X110" s="274">
        <f>X109-X108-X107-X106-X105</f>
        <v>0</v>
      </c>
      <c r="Y110" s="52"/>
      <c r="Z110" s="52"/>
      <c r="AA110" s="52"/>
      <c r="AB110" s="238"/>
    </row>
    <row r="111" spans="2:28" ht="15.75" customHeight="1"/>
    <row r="112" spans="2:28" ht="15.75" customHeight="1"/>
    <row r="113" spans="2:28" ht="15.75" customHeight="1"/>
    <row r="114" spans="2:28" s="63" customFormat="1" ht="15.75">
      <c r="B114" s="318" t="s">
        <v>38</v>
      </c>
      <c r="C114" s="376"/>
      <c r="D114" s="376"/>
      <c r="E114" s="376"/>
      <c r="F114" s="312"/>
      <c r="G114" s="313"/>
      <c r="I114" s="318" t="s">
        <v>38</v>
      </c>
      <c r="J114" s="376"/>
      <c r="K114" s="312"/>
      <c r="L114" s="312"/>
      <c r="M114" s="312"/>
      <c r="N114" s="313"/>
      <c r="P114" s="318" t="s">
        <v>38</v>
      </c>
      <c r="Q114" s="376"/>
      <c r="R114" s="312"/>
      <c r="S114" s="312"/>
      <c r="T114" s="312"/>
      <c r="U114" s="313"/>
      <c r="W114" s="318" t="s">
        <v>38</v>
      </c>
      <c r="X114" s="376"/>
      <c r="Y114" s="312"/>
      <c r="Z114" s="312"/>
      <c r="AA114" s="312"/>
      <c r="AB114" s="313"/>
    </row>
    <row r="115" spans="2:28" ht="41.25" customHeight="1">
      <c r="B115" s="314" t="s">
        <v>23</v>
      </c>
      <c r="C115" s="315" t="s">
        <v>24</v>
      </c>
      <c r="D115" s="315" t="s">
        <v>18</v>
      </c>
      <c r="E115" s="315" t="s">
        <v>48</v>
      </c>
      <c r="F115" s="314" t="s">
        <v>29</v>
      </c>
      <c r="G115" s="315" t="s">
        <v>49</v>
      </c>
      <c r="I115" s="314" t="s">
        <v>23</v>
      </c>
      <c r="J115" s="315" t="s">
        <v>24</v>
      </c>
      <c r="K115" s="314" t="s">
        <v>18</v>
      </c>
      <c r="L115" s="314" t="s">
        <v>48</v>
      </c>
      <c r="M115" s="314" t="s">
        <v>29</v>
      </c>
      <c r="N115" s="315" t="s">
        <v>49</v>
      </c>
      <c r="P115" s="314" t="s">
        <v>23</v>
      </c>
      <c r="Q115" s="315" t="s">
        <v>24</v>
      </c>
      <c r="R115" s="314" t="s">
        <v>18</v>
      </c>
      <c r="S115" s="314" t="s">
        <v>48</v>
      </c>
      <c r="T115" s="314" t="s">
        <v>29</v>
      </c>
      <c r="U115" s="316" t="s">
        <v>49</v>
      </c>
      <c r="W115" s="314" t="s">
        <v>23</v>
      </c>
      <c r="X115" s="315" t="s">
        <v>24</v>
      </c>
      <c r="Y115" s="314" t="s">
        <v>18</v>
      </c>
      <c r="Z115" s="314" t="s">
        <v>48</v>
      </c>
      <c r="AA115" s="314" t="s">
        <v>29</v>
      </c>
      <c r="AB115" s="317" t="s">
        <v>49</v>
      </c>
    </row>
    <row r="116" spans="2:28" ht="6.75" customHeight="1">
      <c r="B116" s="53"/>
      <c r="C116" s="56"/>
      <c r="D116" s="56"/>
      <c r="E116" s="56"/>
      <c r="F116" s="53"/>
      <c r="G116" s="56"/>
      <c r="I116" s="53"/>
      <c r="J116" s="56"/>
      <c r="K116" s="53"/>
      <c r="L116" s="53"/>
      <c r="M116" s="53"/>
      <c r="N116" s="56"/>
      <c r="P116" s="53"/>
      <c r="Q116" s="56"/>
      <c r="R116" s="53"/>
      <c r="S116" s="53"/>
      <c r="T116" s="53"/>
      <c r="U116" s="88"/>
      <c r="W116" s="53"/>
      <c r="X116" s="56"/>
      <c r="Y116" s="53"/>
      <c r="Z116" s="53"/>
      <c r="AA116" s="53"/>
      <c r="AB116" s="240"/>
    </row>
    <row r="117" spans="2:28" ht="27.75" customHeight="1">
      <c r="B117" s="250" t="s">
        <v>45</v>
      </c>
      <c r="C117" s="260">
        <f>COUNTIFS('1. ALL DATA'!$Y$5:$Y$128,"REGULATORY SERVICES",'1. ALL DATA'!$H$5:$H$128,"Fully Achieved")</f>
        <v>3</v>
      </c>
      <c r="D117" s="373">
        <f>C117/C131</f>
        <v>0.21428571428571427</v>
      </c>
      <c r="E117" s="457">
        <f>D117+D118</f>
        <v>0.5714285714285714</v>
      </c>
      <c r="F117" s="120">
        <f>C117/C132</f>
        <v>0.375</v>
      </c>
      <c r="G117" s="454">
        <f>F117+F118</f>
        <v>1</v>
      </c>
      <c r="I117" s="250" t="s">
        <v>45</v>
      </c>
      <c r="J117" s="260">
        <f>COUNTIFS('1. ALL DATA'!$Y$5:$Y$128,"REGULATORY SERVICES",'1. ALL DATA'!$M$5:$M$128,"Fully Achieved")</f>
        <v>0</v>
      </c>
      <c r="K117" s="120">
        <f>J117/J131</f>
        <v>0</v>
      </c>
      <c r="L117" s="472">
        <f>K117+K118</f>
        <v>0</v>
      </c>
      <c r="M117" s="120" t="e">
        <f>J117/J132</f>
        <v>#DIV/0!</v>
      </c>
      <c r="N117" s="454" t="e">
        <f>M117+M118</f>
        <v>#DIV/0!</v>
      </c>
      <c r="P117" s="250" t="s">
        <v>45</v>
      </c>
      <c r="Q117" s="260">
        <f>COUNTIFS('1. ALL DATA'!$Y$5:$Y$128,"REGULATORY SERVICES",'1. ALL DATA'!$R$5:$R$128,"Fully Achieved")</f>
        <v>0</v>
      </c>
      <c r="R117" s="120">
        <f>Q117/Q131</f>
        <v>0</v>
      </c>
      <c r="S117" s="472">
        <f>R117+R118</f>
        <v>0</v>
      </c>
      <c r="T117" s="120" t="e">
        <f>Q117/Q132</f>
        <v>#DIV/0!</v>
      </c>
      <c r="U117" s="454" t="e">
        <f>T117+T118</f>
        <v>#DIV/0!</v>
      </c>
      <c r="W117" s="250" t="s">
        <v>40</v>
      </c>
      <c r="X117" s="260">
        <f>COUNTIFS('1. ALL DATA'!$Y$5:$Y$128,"REGULATORY SERVICES",'1. ALL DATA'!$V$5:$V$128,"Fully Achieved")</f>
        <v>0</v>
      </c>
      <c r="Y117" s="120">
        <f>X117/$X$131</f>
        <v>0</v>
      </c>
      <c r="Z117" s="472">
        <f>Y117+Y118</f>
        <v>0</v>
      </c>
      <c r="AA117" s="120" t="e">
        <f>X117/$X$132</f>
        <v>#DIV/0!</v>
      </c>
      <c r="AB117" s="454" t="e">
        <f>AA117+AA118</f>
        <v>#DIV/0!</v>
      </c>
    </row>
    <row r="118" spans="2:28" ht="27.75" customHeight="1">
      <c r="B118" s="250" t="s">
        <v>41</v>
      </c>
      <c r="C118" s="260">
        <f>COUNTIFS('1. ALL DATA'!$Y$5:$Y$128,"REGULATORY SERVICES",'1. ALL DATA'!$H$5:$H$128,"On track to be achieved")</f>
        <v>5</v>
      </c>
      <c r="D118" s="373">
        <f>C118/C131</f>
        <v>0.35714285714285715</v>
      </c>
      <c r="E118" s="457"/>
      <c r="F118" s="120">
        <f>C118/C132</f>
        <v>0.625</v>
      </c>
      <c r="G118" s="454"/>
      <c r="I118" s="250" t="s">
        <v>41</v>
      </c>
      <c r="J118" s="260">
        <f>COUNTIFS('1. ALL DATA'!$Y$5:$Y$128,"REGULATORY SERVICES",'1. ALL DATA'!$M$5:$M$128,"On track to be achieved")</f>
        <v>0</v>
      </c>
      <c r="K118" s="120">
        <f>J118/J131</f>
        <v>0</v>
      </c>
      <c r="L118" s="472"/>
      <c r="M118" s="120" t="e">
        <f>J118/J132</f>
        <v>#DIV/0!</v>
      </c>
      <c r="N118" s="454"/>
      <c r="P118" s="250" t="s">
        <v>41</v>
      </c>
      <c r="Q118" s="260">
        <f>COUNTIFS('1. ALL DATA'!$Y$5:$Y$128,"REGULATORY SERVICES",'1. ALL DATA'!$R$5:$R$128,"On track to be achieved")</f>
        <v>0</v>
      </c>
      <c r="R118" s="120">
        <f>Q118/Q131</f>
        <v>0</v>
      </c>
      <c r="S118" s="472"/>
      <c r="T118" s="120" t="e">
        <f>Q118/Q132</f>
        <v>#DIV/0!</v>
      </c>
      <c r="U118" s="454"/>
      <c r="W118" s="250" t="s">
        <v>82</v>
      </c>
      <c r="X118" s="260">
        <f>COUNTIFS('1. ALL DATA'!$Y$5:$Y$128,"REGULATORY SERVICES",'1. ALL DATA'!$V$5:$V$128,"Numerical Outturn Within 5% Tolerance")</f>
        <v>0</v>
      </c>
      <c r="Y118" s="139">
        <f t="shared" ref="Y118:Y130" si="4">X118/$X$131</f>
        <v>0</v>
      </c>
      <c r="Z118" s="472"/>
      <c r="AA118" s="139" t="e">
        <f t="shared" ref="AA118:AA125" si="5">X118/$X$132</f>
        <v>#DIV/0!</v>
      </c>
      <c r="AB118" s="454"/>
    </row>
    <row r="119" spans="2:28" ht="7.5" customHeight="1">
      <c r="B119" s="170"/>
      <c r="C119" s="263"/>
      <c r="D119" s="195"/>
      <c r="E119" s="195"/>
      <c r="F119" s="71"/>
      <c r="G119" s="172"/>
      <c r="I119" s="170"/>
      <c r="J119" s="263"/>
      <c r="K119" s="71"/>
      <c r="L119" s="71"/>
      <c r="M119" s="71"/>
      <c r="N119" s="172"/>
      <c r="P119" s="170"/>
      <c r="Q119" s="263"/>
      <c r="R119" s="71"/>
      <c r="S119" s="71"/>
      <c r="T119" s="71"/>
      <c r="U119" s="172"/>
      <c r="W119" s="173"/>
      <c r="X119" s="263"/>
      <c r="Y119" s="139"/>
      <c r="Z119" s="71"/>
      <c r="AA119" s="139"/>
      <c r="AB119" s="172"/>
    </row>
    <row r="120" spans="2:28" ht="21" customHeight="1">
      <c r="B120" s="455" t="s">
        <v>26</v>
      </c>
      <c r="C120" s="456">
        <f>COUNTIFS('1. ALL DATA'!$Y$5:$Y$128,"REGULATORY SERVICES",'1. ALL DATA'!$H$5:$H$128,"In danger of falling behind target")</f>
        <v>0</v>
      </c>
      <c r="D120" s="457">
        <f>C120/C131</f>
        <v>0</v>
      </c>
      <c r="E120" s="457">
        <f>D120</f>
        <v>0</v>
      </c>
      <c r="F120" s="472">
        <f>C120/C132</f>
        <v>0</v>
      </c>
      <c r="G120" s="459">
        <f>F120</f>
        <v>0</v>
      </c>
      <c r="I120" s="455" t="s">
        <v>26</v>
      </c>
      <c r="J120" s="456">
        <f>COUNTIFS('1. ALL DATA'!$Y$5:$Y$128,"REGULATORY SERVICES",'1. ALL DATA'!$M$5:$M$128,"In danger of falling behind target")</f>
        <v>0</v>
      </c>
      <c r="K120" s="472">
        <f>J120/J131</f>
        <v>0</v>
      </c>
      <c r="L120" s="472">
        <f>K120</f>
        <v>0</v>
      </c>
      <c r="M120" s="472" t="e">
        <f>J120/J132</f>
        <v>#DIV/0!</v>
      </c>
      <c r="N120" s="459" t="e">
        <f>M120</f>
        <v>#DIV/0!</v>
      </c>
      <c r="P120" s="455" t="s">
        <v>26</v>
      </c>
      <c r="Q120" s="456">
        <f>COUNTIFS('1. ALL DATA'!$Y$5:$Y$128,"REGULATORY SERVICES",'1. ALL DATA'!$R$5:$R$128,"In danger of falling behind target")</f>
        <v>0</v>
      </c>
      <c r="R120" s="472">
        <f>Q120/Q131</f>
        <v>0</v>
      </c>
      <c r="S120" s="472">
        <f>R120</f>
        <v>0</v>
      </c>
      <c r="T120" s="472" t="e">
        <f>Q120/Q132</f>
        <v>#DIV/0!</v>
      </c>
      <c r="U120" s="459" t="e">
        <f>T120</f>
        <v>#DIV/0!</v>
      </c>
      <c r="W120" s="252" t="s">
        <v>83</v>
      </c>
      <c r="X120" s="374">
        <f>COUNTIFS('1. ALL DATA'!$Y$5:$Y$128,"REGULATORY SERVICES",'1. ALL DATA'!$V$5:$V$128,"Numerical Outturn Within 10% Tolerance")</f>
        <v>0</v>
      </c>
      <c r="Y120" s="139">
        <f t="shared" si="4"/>
        <v>0</v>
      </c>
      <c r="Z120" s="473">
        <f>SUM(Y120:Y123)</f>
        <v>0</v>
      </c>
      <c r="AA120" s="139" t="e">
        <f t="shared" si="5"/>
        <v>#DIV/0!</v>
      </c>
      <c r="AB120" s="459" t="e">
        <f>SUM(AA120:AA123)</f>
        <v>#DIV/0!</v>
      </c>
    </row>
    <row r="121" spans="2:28" ht="18.75" customHeight="1">
      <c r="B121" s="455"/>
      <c r="C121" s="456"/>
      <c r="D121" s="457"/>
      <c r="E121" s="457"/>
      <c r="F121" s="472"/>
      <c r="G121" s="459"/>
      <c r="I121" s="455"/>
      <c r="J121" s="456"/>
      <c r="K121" s="472"/>
      <c r="L121" s="472"/>
      <c r="M121" s="472"/>
      <c r="N121" s="459"/>
      <c r="P121" s="455"/>
      <c r="Q121" s="456"/>
      <c r="R121" s="472"/>
      <c r="S121" s="472"/>
      <c r="T121" s="472"/>
      <c r="U121" s="459"/>
      <c r="W121" s="252" t="s">
        <v>84</v>
      </c>
      <c r="X121" s="374">
        <f>COUNTIFS('1. ALL DATA'!$Y$5:$Y$128,"REGULATORY SERVICES",'1. ALL DATA'!$V$5:$V$128,"Target Partially Met")</f>
        <v>0</v>
      </c>
      <c r="Y121" s="139">
        <f t="shared" si="4"/>
        <v>0</v>
      </c>
      <c r="Z121" s="474"/>
      <c r="AA121" s="139" t="e">
        <f t="shared" si="5"/>
        <v>#DIV/0!</v>
      </c>
      <c r="AB121" s="459"/>
    </row>
    <row r="122" spans="2:28" ht="20.25" customHeight="1">
      <c r="B122" s="455"/>
      <c r="C122" s="456"/>
      <c r="D122" s="457"/>
      <c r="E122" s="457"/>
      <c r="F122" s="472"/>
      <c r="G122" s="459"/>
      <c r="I122" s="455"/>
      <c r="J122" s="456"/>
      <c r="K122" s="472"/>
      <c r="L122" s="472"/>
      <c r="M122" s="472"/>
      <c r="N122" s="459"/>
      <c r="P122" s="455"/>
      <c r="Q122" s="456"/>
      <c r="R122" s="472"/>
      <c r="S122" s="472"/>
      <c r="T122" s="472"/>
      <c r="U122" s="459"/>
      <c r="W122" s="252" t="s">
        <v>86</v>
      </c>
      <c r="X122" s="374">
        <f>COUNTIFS('1. ALL DATA'!$Y$5:$Y$128,"REGULATORY SERVICES",'1. ALL DATA'!$V$5:$V$128,"Completion Date Within Reasonable Tolerance")</f>
        <v>0</v>
      </c>
      <c r="Y122" s="139">
        <f>X123/$X$131</f>
        <v>0</v>
      </c>
      <c r="Z122" s="475"/>
      <c r="AA122" s="139" t="e">
        <f>X123/$X$132</f>
        <v>#DIV/0!</v>
      </c>
      <c r="AB122" s="459"/>
    </row>
    <row r="123" spans="2:28" ht="6" customHeight="1">
      <c r="B123" s="170"/>
      <c r="C123" s="56"/>
      <c r="D123" s="195"/>
      <c r="E123" s="195"/>
      <c r="F123" s="71"/>
      <c r="G123" s="172"/>
      <c r="I123" s="170"/>
      <c r="J123" s="56"/>
      <c r="K123" s="71"/>
      <c r="L123" s="71"/>
      <c r="M123" s="71"/>
      <c r="N123" s="172"/>
      <c r="P123" s="170"/>
      <c r="Q123" s="56"/>
      <c r="R123" s="71"/>
      <c r="S123" s="71"/>
      <c r="T123" s="71"/>
      <c r="U123" s="172"/>
      <c r="W123" s="173"/>
      <c r="X123" s="56"/>
      <c r="Y123" s="139"/>
      <c r="Z123" s="71"/>
      <c r="AA123" s="139"/>
      <c r="AB123" s="172"/>
    </row>
    <row r="124" spans="2:28" ht="30" customHeight="1">
      <c r="B124" s="251" t="s">
        <v>42</v>
      </c>
      <c r="C124" s="260">
        <f>COUNTIFS('1. ALL DATA'!$Y$5:$Y$128,"REGULATORY SERVICES",'1. ALL DATA'!$H$5:$H$128,"Completed behind schedule")</f>
        <v>0</v>
      </c>
      <c r="D124" s="373">
        <f>C124/C131</f>
        <v>0</v>
      </c>
      <c r="E124" s="457">
        <f>D124+D125</f>
        <v>0</v>
      </c>
      <c r="F124" s="120">
        <f>C124/C132</f>
        <v>0</v>
      </c>
      <c r="G124" s="476">
        <f>F124+F125</f>
        <v>0</v>
      </c>
      <c r="I124" s="251" t="s">
        <v>42</v>
      </c>
      <c r="J124" s="260">
        <f>COUNTIFS('1. ALL DATA'!$Y$5:$Y$128,"REGULATORY SERVICES",'1. ALL DATA'!$M$5:$M$128,"Completed behind schedule")</f>
        <v>0</v>
      </c>
      <c r="K124" s="120">
        <f>J124/J131</f>
        <v>0</v>
      </c>
      <c r="L124" s="472">
        <f>K124+K125</f>
        <v>0</v>
      </c>
      <c r="M124" s="120" t="e">
        <f>J124/J132</f>
        <v>#DIV/0!</v>
      </c>
      <c r="N124" s="476" t="e">
        <f>M124+M125</f>
        <v>#DIV/0!</v>
      </c>
      <c r="P124" s="251" t="s">
        <v>42</v>
      </c>
      <c r="Q124" s="260">
        <f>COUNTIFS('1. ALL DATA'!$Y$5:$Y$128,"REGULATORY SERVICES",'1. ALL DATA'!$R$5:$R$128,"Completed behind schedule")</f>
        <v>0</v>
      </c>
      <c r="R124" s="120">
        <f>Q124/Q131</f>
        <v>0</v>
      </c>
      <c r="S124" s="472">
        <f>R124+R125</f>
        <v>0</v>
      </c>
      <c r="T124" s="120" t="e">
        <f>Q124/Q132</f>
        <v>#DIV/0!</v>
      </c>
      <c r="U124" s="476" t="e">
        <f>T124+T125</f>
        <v>#DIV/0!</v>
      </c>
      <c r="W124" s="251" t="s">
        <v>85</v>
      </c>
      <c r="X124" s="260">
        <f>COUNTIFS('1. ALL DATA'!$Y$5:$Y$128,"REGULATORY SERVICES",'1. ALL DATA'!$V$5:$V$128,"Completed Significantly After Target Deadline")</f>
        <v>0</v>
      </c>
      <c r="Y124" s="139">
        <f t="shared" si="4"/>
        <v>0</v>
      </c>
      <c r="Z124" s="472">
        <f>Y124+Y125</f>
        <v>0</v>
      </c>
      <c r="AA124" s="139" t="e">
        <f t="shared" si="5"/>
        <v>#DIV/0!</v>
      </c>
      <c r="AB124" s="476" t="e">
        <f>AA124+AA125</f>
        <v>#DIV/0!</v>
      </c>
    </row>
    <row r="125" spans="2:28" ht="30" customHeight="1">
      <c r="B125" s="251" t="s">
        <v>27</v>
      </c>
      <c r="C125" s="260">
        <f>COUNTIFS('1. ALL DATA'!$Y$5:$Y$128,"REGULATORY SERVICES",'1. ALL DATA'!$H$5:$H$128,"Off target")</f>
        <v>0</v>
      </c>
      <c r="D125" s="373">
        <f>C125/C131</f>
        <v>0</v>
      </c>
      <c r="E125" s="457"/>
      <c r="F125" s="120">
        <f>C125/C132</f>
        <v>0</v>
      </c>
      <c r="G125" s="476"/>
      <c r="I125" s="251" t="s">
        <v>27</v>
      </c>
      <c r="J125" s="260">
        <f>COUNTIFS('1. ALL DATA'!$Y$5:$Y$128,"REGULATORY SERVICES",'1. ALL DATA'!$M$5:$M$128,"Off target")</f>
        <v>0</v>
      </c>
      <c r="K125" s="120">
        <f>J125/J131</f>
        <v>0</v>
      </c>
      <c r="L125" s="472"/>
      <c r="M125" s="120" t="e">
        <f>J125/J132</f>
        <v>#DIV/0!</v>
      </c>
      <c r="N125" s="476"/>
      <c r="P125" s="251" t="s">
        <v>27</v>
      </c>
      <c r="Q125" s="260">
        <f>COUNTIFS('1. ALL DATA'!$Y$5:$Y$128,"REGULATORY SERVICES",'1. ALL DATA'!$R$5:$R$128,"Off target")</f>
        <v>0</v>
      </c>
      <c r="R125" s="120">
        <f>Q125/Q131</f>
        <v>0</v>
      </c>
      <c r="S125" s="472"/>
      <c r="T125" s="120" t="e">
        <f>Q125/Q132</f>
        <v>#DIV/0!</v>
      </c>
      <c r="U125" s="476"/>
      <c r="W125" s="251" t="s">
        <v>27</v>
      </c>
      <c r="X125" s="260">
        <f>COUNTIFS('1. ALL DATA'!$Y$5:$Y$128,"REGULATORY SERVICES",'1. ALL DATA'!$V$5:$V$128,"Off target")</f>
        <v>0</v>
      </c>
      <c r="Y125" s="139">
        <f t="shared" si="4"/>
        <v>0</v>
      </c>
      <c r="Z125" s="472"/>
      <c r="AA125" s="139" t="e">
        <f t="shared" si="5"/>
        <v>#DIV/0!</v>
      </c>
      <c r="AB125" s="476"/>
    </row>
    <row r="126" spans="2:28" ht="5.25" customHeight="1">
      <c r="B126" s="53"/>
      <c r="C126" s="263"/>
      <c r="D126" s="195"/>
      <c r="E126" s="195"/>
      <c r="F126" s="71"/>
      <c r="G126" s="92"/>
      <c r="I126" s="53"/>
      <c r="J126" s="263"/>
      <c r="K126" s="71"/>
      <c r="L126" s="71"/>
      <c r="M126" s="71"/>
      <c r="N126" s="92"/>
      <c r="P126" s="53"/>
      <c r="Q126" s="263"/>
      <c r="R126" s="71"/>
      <c r="S126" s="71"/>
      <c r="T126" s="71"/>
      <c r="U126" s="92"/>
      <c r="W126" s="253"/>
      <c r="X126" s="263"/>
      <c r="Y126" s="139"/>
      <c r="Z126" s="73"/>
      <c r="AA126" s="74"/>
      <c r="AB126" s="241"/>
    </row>
    <row r="127" spans="2:28" ht="15.75" customHeight="1">
      <c r="B127" s="48" t="s">
        <v>1</v>
      </c>
      <c r="C127" s="272">
        <f>COUNTIFS('1. ALL DATA'!$Y$5:$Y$128,"REGULATORY SERVICES",'1. ALL DATA'!$H$5:$H$128,"Not yet due")</f>
        <v>6</v>
      </c>
      <c r="D127" s="255">
        <f>C127/C131</f>
        <v>0.42857142857142855</v>
      </c>
      <c r="E127" s="255">
        <f>D127</f>
        <v>0.42857142857142855</v>
      </c>
      <c r="F127" s="76"/>
      <c r="G127" s="47"/>
      <c r="I127" s="48" t="s">
        <v>1</v>
      </c>
      <c r="J127" s="272">
        <f>COUNTIFS('1. ALL DATA'!$Y$5:$Y$128,"REGULATORY SERVICES",'1. ALL DATA'!$M$5:$M$128,"Not yet due")</f>
        <v>0</v>
      </c>
      <c r="K127" s="75">
        <f>J127/J131</f>
        <v>0</v>
      </c>
      <c r="L127" s="75">
        <f>K127</f>
        <v>0</v>
      </c>
      <c r="M127" s="76"/>
      <c r="N127" s="47"/>
      <c r="P127" s="48" t="s">
        <v>1</v>
      </c>
      <c r="Q127" s="272">
        <f>COUNTIFS('1. ALL DATA'!$Y$5:$Y$128,"REGULATORY SERVICES",'1. ALL DATA'!$R$5:$R$128,"Not yet due")</f>
        <v>0</v>
      </c>
      <c r="R127" s="75">
        <f>Q127/Q131</f>
        <v>0</v>
      </c>
      <c r="S127" s="75">
        <f>R127</f>
        <v>0</v>
      </c>
      <c r="T127" s="76"/>
      <c r="U127" s="93"/>
      <c r="W127" s="62" t="s">
        <v>1</v>
      </c>
      <c r="X127" s="272">
        <f>COUNTIFS('1. ALL DATA'!$Y$5:$Y$128,"REGULATORY SERVICES",'1. ALL DATA'!$V$5:$V$128,"Not yet due")</f>
        <v>0</v>
      </c>
      <c r="Y127" s="139">
        <f t="shared" si="4"/>
        <v>0</v>
      </c>
      <c r="Z127" s="75">
        <f>Y127</f>
        <v>0</v>
      </c>
      <c r="AA127" s="76"/>
      <c r="AB127" s="238"/>
    </row>
    <row r="128" spans="2:28" ht="15.75" customHeight="1">
      <c r="B128" s="48" t="s">
        <v>46</v>
      </c>
      <c r="C128" s="272">
        <f>COUNTIFS('1. ALL DATA'!$Y$5:$Y$128,"REGULATORY SERVICES",'1. ALL DATA'!$H$5:$H$128,"Update not provided")</f>
        <v>0</v>
      </c>
      <c r="D128" s="255">
        <f>C128/C131</f>
        <v>0</v>
      </c>
      <c r="E128" s="255">
        <f>D128</f>
        <v>0</v>
      </c>
      <c r="F128" s="76"/>
      <c r="G128" s="98"/>
      <c r="I128" s="48" t="s">
        <v>46</v>
      </c>
      <c r="J128" s="272">
        <f>COUNTIFS('1. ALL DATA'!$Y$5:$Y$128,"REGULATORY SERVICES",'1. ALL DATA'!$M$5:$M$128,"Update not provided")</f>
        <v>14</v>
      </c>
      <c r="K128" s="75">
        <f>J128/J131</f>
        <v>1</v>
      </c>
      <c r="L128" s="75">
        <f>K128</f>
        <v>1</v>
      </c>
      <c r="M128" s="76"/>
      <c r="N128" s="98"/>
      <c r="P128" s="48" t="s">
        <v>46</v>
      </c>
      <c r="Q128" s="272">
        <f>COUNTIFS('1. ALL DATA'!$Y$5:$Y$128,"REGULATORY SERVICES",'1. ALL DATA'!$R$5:$R$128,"Update not provided")</f>
        <v>14</v>
      </c>
      <c r="R128" s="75">
        <f>Q128/Q131</f>
        <v>1</v>
      </c>
      <c r="S128" s="75">
        <f>R128</f>
        <v>1</v>
      </c>
      <c r="T128" s="76"/>
      <c r="U128" s="94"/>
      <c r="W128" s="64" t="s">
        <v>46</v>
      </c>
      <c r="X128" s="272">
        <f>COUNTIFS('1. ALL DATA'!$Y$5:$Y$128,"REGULATORY SERVICES",'1. ALL DATA'!$V$5:$V$128,"Update not provided")</f>
        <v>14</v>
      </c>
      <c r="Y128" s="139">
        <f t="shared" si="4"/>
        <v>1</v>
      </c>
      <c r="Z128" s="75">
        <f>Y128</f>
        <v>1</v>
      </c>
      <c r="AA128" s="76"/>
    </row>
    <row r="129" spans="2:28" ht="15.75" customHeight="1">
      <c r="B129" s="49" t="s">
        <v>22</v>
      </c>
      <c r="C129" s="272">
        <f>COUNTIFS('1. ALL DATA'!$Y$5:$Y$128,"REGULATORY SERVICES",'1. ALL DATA'!$H$5:$H$128,"Deferred")</f>
        <v>0</v>
      </c>
      <c r="D129" s="256">
        <f>C129/C131</f>
        <v>0</v>
      </c>
      <c r="E129" s="256">
        <f>D129</f>
        <v>0</v>
      </c>
      <c r="F129" s="77"/>
      <c r="G129" s="47"/>
      <c r="I129" s="49" t="s">
        <v>22</v>
      </c>
      <c r="J129" s="272">
        <f>COUNTIFS('1. ALL DATA'!$Y$5:$Y$128,"REGULATORY SERVICES",'1. ALL DATA'!$M$5:$M$128,"Deferred")</f>
        <v>0</v>
      </c>
      <c r="K129" s="78">
        <f>J129/J131</f>
        <v>0</v>
      </c>
      <c r="L129" s="78">
        <f>K129</f>
        <v>0</v>
      </c>
      <c r="M129" s="77"/>
      <c r="N129" s="47"/>
      <c r="P129" s="49" t="s">
        <v>22</v>
      </c>
      <c r="Q129" s="272">
        <f>COUNTIFS('1. ALL DATA'!$Y$5:$Y$128,"REGULATORY SERVICES",'1. ALL DATA'!$R$5:$R$128,"Deferred")</f>
        <v>0</v>
      </c>
      <c r="R129" s="78">
        <f>Q129/Q131</f>
        <v>0</v>
      </c>
      <c r="S129" s="78">
        <f>R129</f>
        <v>0</v>
      </c>
      <c r="T129" s="77"/>
      <c r="U129" s="93"/>
      <c r="W129" s="49" t="s">
        <v>22</v>
      </c>
      <c r="X129" s="272">
        <f>COUNTIFS('1. ALL DATA'!$Y$5:$Y$128,"REGULATORY SERVICES",'1. ALL DATA'!$V$5:$V$128,"Deferred")</f>
        <v>0</v>
      </c>
      <c r="Y129" s="139">
        <f t="shared" si="4"/>
        <v>0</v>
      </c>
      <c r="Z129" s="78">
        <f>Y129</f>
        <v>0</v>
      </c>
      <c r="AA129" s="77"/>
      <c r="AB129" s="238"/>
    </row>
    <row r="130" spans="2:28" ht="15.75" customHeight="1">
      <c r="B130" s="49" t="s">
        <v>28</v>
      </c>
      <c r="C130" s="272">
        <f>COUNTIFS('1. ALL DATA'!$Y$5:$Y$128,"REGULATORY SERVICES",'1. ALL DATA'!$H$5:$H$128,"Deleted")</f>
        <v>0</v>
      </c>
      <c r="D130" s="256">
        <f>C130/C131</f>
        <v>0</v>
      </c>
      <c r="E130" s="256">
        <f>D130</f>
        <v>0</v>
      </c>
      <c r="F130" s="77"/>
      <c r="G130" s="91" t="s">
        <v>62</v>
      </c>
      <c r="I130" s="49" t="s">
        <v>28</v>
      </c>
      <c r="J130" s="272">
        <f>COUNTIFS('1. ALL DATA'!$Y$5:$Y$128,"REGULATORY SERVICES",'1. ALL DATA'!$M$5:$M$128,"Deleted")</f>
        <v>0</v>
      </c>
      <c r="K130" s="78">
        <f>J130/J131</f>
        <v>0</v>
      </c>
      <c r="L130" s="78">
        <f>K130</f>
        <v>0</v>
      </c>
      <c r="M130" s="77"/>
      <c r="N130" s="91" t="s">
        <v>62</v>
      </c>
      <c r="P130" s="49" t="s">
        <v>28</v>
      </c>
      <c r="Q130" s="272">
        <f>COUNTIFS('1. ALL DATA'!$Y$5:$Y$128,"REGULATORY SERVICES",'1. ALL DATA'!$R$5:$R$128,"Deleted")</f>
        <v>0</v>
      </c>
      <c r="R130" s="78">
        <f>Q130/Q131</f>
        <v>0</v>
      </c>
      <c r="S130" s="78">
        <f>R130</f>
        <v>0</v>
      </c>
      <c r="T130" s="77"/>
      <c r="U130" s="91" t="s">
        <v>62</v>
      </c>
      <c r="W130" s="49" t="s">
        <v>28</v>
      </c>
      <c r="X130" s="272">
        <f>COUNTIFS('1. ALL DATA'!$Y$5:$Y$128,"REGULATORY SERVICES",'1. ALL DATA'!$V$5:$V$128,"Deleted")</f>
        <v>0</v>
      </c>
      <c r="Y130" s="139">
        <f t="shared" si="4"/>
        <v>0</v>
      </c>
      <c r="Z130" s="78">
        <f>Y130</f>
        <v>0</v>
      </c>
      <c r="AA130" s="77"/>
      <c r="AB130" s="91" t="s">
        <v>62</v>
      </c>
    </row>
    <row r="131" spans="2:28" ht="15.75" customHeight="1">
      <c r="B131" s="50" t="s">
        <v>30</v>
      </c>
      <c r="C131" s="274">
        <f>SUM(C117:C130)</f>
        <v>14</v>
      </c>
      <c r="D131" s="46"/>
      <c r="E131" s="46"/>
      <c r="F131" s="52"/>
      <c r="G131" s="47"/>
      <c r="I131" s="50" t="s">
        <v>30</v>
      </c>
      <c r="J131" s="274">
        <f>SUM(J117:J130)</f>
        <v>14</v>
      </c>
      <c r="K131" s="77"/>
      <c r="L131" s="77"/>
      <c r="M131" s="52"/>
      <c r="N131" s="47"/>
      <c r="P131" s="50" t="s">
        <v>30</v>
      </c>
      <c r="Q131" s="274">
        <f>SUM(Q117:Q130)</f>
        <v>14</v>
      </c>
      <c r="R131" s="77"/>
      <c r="S131" s="77"/>
      <c r="T131" s="52"/>
      <c r="U131" s="93"/>
      <c r="W131" s="50" t="s">
        <v>30</v>
      </c>
      <c r="X131" s="274">
        <f>SUM(X117:X130)</f>
        <v>14</v>
      </c>
      <c r="Y131" s="77"/>
      <c r="Z131" s="77"/>
      <c r="AA131" s="52"/>
      <c r="AB131" s="238"/>
    </row>
    <row r="132" spans="2:28" ht="15.75" customHeight="1">
      <c r="B132" s="50" t="s">
        <v>31</v>
      </c>
      <c r="C132" s="274">
        <f>C131-C130-C129-C128-C127</f>
        <v>8</v>
      </c>
      <c r="D132" s="47"/>
      <c r="E132" s="47"/>
      <c r="F132" s="52"/>
      <c r="G132" s="47"/>
      <c r="I132" s="50" t="s">
        <v>31</v>
      </c>
      <c r="J132" s="274">
        <f>J131-J130-J129-J128-J127</f>
        <v>0</v>
      </c>
      <c r="K132" s="52"/>
      <c r="L132" s="52"/>
      <c r="M132" s="52"/>
      <c r="N132" s="47"/>
      <c r="P132" s="50" t="s">
        <v>31</v>
      </c>
      <c r="Q132" s="274">
        <f>Q131-Q130-Q129-Q128-Q127</f>
        <v>0</v>
      </c>
      <c r="R132" s="52"/>
      <c r="S132" s="52"/>
      <c r="T132" s="52"/>
      <c r="U132" s="93"/>
      <c r="W132" s="50" t="s">
        <v>31</v>
      </c>
      <c r="X132" s="274">
        <f>X131-X130-X129-X128-X127</f>
        <v>0</v>
      </c>
      <c r="Y132" s="52"/>
      <c r="Z132" s="52"/>
      <c r="AA132" s="52"/>
      <c r="AB132" s="238"/>
    </row>
    <row r="133" spans="2:28" ht="15.75" customHeight="1">
      <c r="B133" s="65"/>
      <c r="C133" s="378"/>
      <c r="D133" s="47"/>
      <c r="E133" s="47"/>
      <c r="F133" s="52"/>
      <c r="G133" s="47"/>
      <c r="I133" s="65"/>
      <c r="J133" s="378"/>
      <c r="K133" s="52"/>
      <c r="L133" s="52"/>
      <c r="M133" s="52"/>
      <c r="N133" s="47"/>
      <c r="P133" s="65"/>
      <c r="Q133" s="378"/>
      <c r="R133" s="52"/>
      <c r="S133" s="52"/>
      <c r="T133" s="52"/>
      <c r="U133" s="93"/>
      <c r="W133" s="65"/>
      <c r="X133" s="378"/>
      <c r="Y133" s="52"/>
      <c r="Z133" s="52"/>
      <c r="AA133" s="52"/>
      <c r="AB133" s="238"/>
    </row>
    <row r="134" spans="2:28" ht="15.75" customHeight="1">
      <c r="B134" s="65"/>
      <c r="C134" s="378"/>
      <c r="D134" s="47"/>
      <c r="E134" s="47"/>
      <c r="F134" s="52"/>
      <c r="G134" s="47"/>
      <c r="I134" s="65"/>
      <c r="J134" s="378"/>
      <c r="K134" s="52"/>
      <c r="L134" s="52"/>
      <c r="M134" s="52"/>
      <c r="N134" s="47"/>
      <c r="P134" s="65"/>
      <c r="Q134" s="378"/>
      <c r="R134" s="52"/>
      <c r="S134" s="52"/>
      <c r="T134" s="52"/>
      <c r="U134" s="93"/>
      <c r="W134" s="65"/>
      <c r="X134" s="378"/>
      <c r="Y134" s="52"/>
      <c r="Z134" s="52"/>
      <c r="AA134" s="52"/>
      <c r="AB134" s="238"/>
    </row>
    <row r="136" spans="2:28" s="63" customFormat="1" ht="15.75">
      <c r="B136" s="320" t="s">
        <v>271</v>
      </c>
      <c r="C136" s="376"/>
      <c r="D136" s="376"/>
      <c r="E136" s="376"/>
      <c r="F136" s="312"/>
      <c r="G136" s="313"/>
      <c r="I136" s="320" t="s">
        <v>271</v>
      </c>
      <c r="J136" s="376"/>
      <c r="K136" s="312"/>
      <c r="L136" s="312"/>
      <c r="M136" s="312"/>
      <c r="N136" s="313"/>
      <c r="P136" s="320" t="s">
        <v>271</v>
      </c>
      <c r="Q136" s="376"/>
      <c r="R136" s="312"/>
      <c r="S136" s="312"/>
      <c r="T136" s="312"/>
      <c r="U136" s="313"/>
      <c r="W136" s="320" t="s">
        <v>271</v>
      </c>
      <c r="X136" s="376"/>
      <c r="Y136" s="312"/>
      <c r="Z136" s="312"/>
      <c r="AA136" s="312"/>
      <c r="AB136" s="313"/>
    </row>
    <row r="137" spans="2:28" ht="41.25" customHeight="1">
      <c r="B137" s="314" t="s">
        <v>23</v>
      </c>
      <c r="C137" s="315" t="s">
        <v>24</v>
      </c>
      <c r="D137" s="315" t="s">
        <v>18</v>
      </c>
      <c r="E137" s="315" t="s">
        <v>48</v>
      </c>
      <c r="F137" s="314" t="s">
        <v>29</v>
      </c>
      <c r="G137" s="315" t="s">
        <v>49</v>
      </c>
      <c r="I137" s="314" t="s">
        <v>23</v>
      </c>
      <c r="J137" s="315" t="s">
        <v>24</v>
      </c>
      <c r="K137" s="314" t="s">
        <v>18</v>
      </c>
      <c r="L137" s="314" t="s">
        <v>48</v>
      </c>
      <c r="M137" s="314" t="s">
        <v>29</v>
      </c>
      <c r="N137" s="315" t="s">
        <v>49</v>
      </c>
      <c r="P137" s="314" t="s">
        <v>23</v>
      </c>
      <c r="Q137" s="315" t="s">
        <v>24</v>
      </c>
      <c r="R137" s="314" t="s">
        <v>18</v>
      </c>
      <c r="S137" s="314" t="s">
        <v>48</v>
      </c>
      <c r="T137" s="314" t="s">
        <v>29</v>
      </c>
      <c r="U137" s="316" t="s">
        <v>49</v>
      </c>
      <c r="W137" s="314" t="s">
        <v>23</v>
      </c>
      <c r="X137" s="315" t="s">
        <v>24</v>
      </c>
      <c r="Y137" s="314" t="s">
        <v>18</v>
      </c>
      <c r="Z137" s="314" t="s">
        <v>48</v>
      </c>
      <c r="AA137" s="314" t="s">
        <v>29</v>
      </c>
      <c r="AB137" s="317" t="s">
        <v>49</v>
      </c>
    </row>
    <row r="138" spans="2:28" ht="6.75" customHeight="1">
      <c r="B138" s="53"/>
      <c r="C138" s="56"/>
      <c r="D138" s="56"/>
      <c r="E138" s="56"/>
      <c r="F138" s="53"/>
      <c r="G138" s="56"/>
      <c r="I138" s="53"/>
      <c r="J138" s="56"/>
      <c r="K138" s="53"/>
      <c r="L138" s="53"/>
      <c r="M138" s="53"/>
      <c r="N138" s="56"/>
      <c r="P138" s="53"/>
      <c r="Q138" s="56"/>
      <c r="R138" s="53"/>
      <c r="S138" s="53"/>
      <c r="T138" s="53"/>
      <c r="U138" s="88"/>
      <c r="W138" s="53"/>
      <c r="X138" s="56"/>
      <c r="Y138" s="53"/>
      <c r="Z138" s="53"/>
      <c r="AA138" s="53"/>
      <c r="AB138" s="240"/>
    </row>
    <row r="139" spans="2:28" ht="27.75" customHeight="1">
      <c r="B139" s="250" t="s">
        <v>45</v>
      </c>
      <c r="C139" s="260">
        <f>COUNTIFS('1. ALL DATA'!$Y$5:$Y$128,"REGENERATION",'1. ALL DATA'!$H$5:$H$128,"Fully Achieved")</f>
        <v>3</v>
      </c>
      <c r="D139" s="373">
        <f>C139/C153</f>
        <v>0.1875</v>
      </c>
      <c r="E139" s="457">
        <f>D139+D140</f>
        <v>0.625</v>
      </c>
      <c r="F139" s="347">
        <f>C139/C154</f>
        <v>0.27272727272727271</v>
      </c>
      <c r="G139" s="454">
        <f>F139+F140</f>
        <v>0.90909090909090906</v>
      </c>
      <c r="I139" s="250" t="s">
        <v>45</v>
      </c>
      <c r="J139" s="260">
        <f>COUNTIFS('1. ALL DATA'!$Y$5:$Y$128,"REGENERATION",'1. ALL DATA'!$M$5:$M$128,"Fully Achieved")</f>
        <v>0</v>
      </c>
      <c r="K139" s="347">
        <f>J139/J153</f>
        <v>0</v>
      </c>
      <c r="L139" s="472">
        <f>K139+K140</f>
        <v>0</v>
      </c>
      <c r="M139" s="347" t="e">
        <f>J139/J154</f>
        <v>#DIV/0!</v>
      </c>
      <c r="N139" s="454" t="e">
        <f>M139+M140</f>
        <v>#DIV/0!</v>
      </c>
      <c r="P139" s="250" t="s">
        <v>45</v>
      </c>
      <c r="Q139" s="260">
        <f>COUNTIFS('1. ALL DATA'!$Y$5:$Y$128,"REGENERATION",'1. ALL DATA'!$R$5:$R$128,"Fully Achieved")</f>
        <v>0</v>
      </c>
      <c r="R139" s="347">
        <f>Q139/Q153</f>
        <v>0</v>
      </c>
      <c r="S139" s="472">
        <f>R139+R140</f>
        <v>0</v>
      </c>
      <c r="T139" s="347" t="e">
        <f>Q139/Q154</f>
        <v>#DIV/0!</v>
      </c>
      <c r="U139" s="454" t="e">
        <f>T139+T140</f>
        <v>#DIV/0!</v>
      </c>
      <c r="W139" s="250" t="s">
        <v>40</v>
      </c>
      <c r="X139" s="260">
        <f>COUNTIFS('1. ALL DATA'!$Y$5:$Y$128,"REGENERATION",'1. ALL DATA'!$V$5:$V$128,"Fully Achieved")</f>
        <v>0</v>
      </c>
      <c r="Y139" s="347">
        <f>X139/$X$153</f>
        <v>0</v>
      </c>
      <c r="Z139" s="472">
        <f>Y139+Y140</f>
        <v>0</v>
      </c>
      <c r="AA139" s="347" t="e">
        <f>X139/$X$154</f>
        <v>#DIV/0!</v>
      </c>
      <c r="AB139" s="454" t="e">
        <f>AA139+AA140</f>
        <v>#DIV/0!</v>
      </c>
    </row>
    <row r="140" spans="2:28" ht="27.75" customHeight="1">
      <c r="B140" s="250" t="s">
        <v>41</v>
      </c>
      <c r="C140" s="260">
        <f>COUNTIFS('1. ALL DATA'!$Y$5:$Y$128,"REGENERATION",'1. ALL DATA'!$H$5:$H$128,"On track to be achieved")</f>
        <v>7</v>
      </c>
      <c r="D140" s="373">
        <f>C140/C153</f>
        <v>0.4375</v>
      </c>
      <c r="E140" s="457"/>
      <c r="F140" s="347">
        <f>C140/C154</f>
        <v>0.63636363636363635</v>
      </c>
      <c r="G140" s="454"/>
      <c r="I140" s="250" t="s">
        <v>41</v>
      </c>
      <c r="J140" s="260">
        <f>COUNTIFS('1. ALL DATA'!$Y$5:$Y$128,"REGENERATION",'1. ALL DATA'!$M$5:$M$128,"On track to be achieved")</f>
        <v>0</v>
      </c>
      <c r="K140" s="347">
        <f>J140/J153</f>
        <v>0</v>
      </c>
      <c r="L140" s="472"/>
      <c r="M140" s="347" t="e">
        <f>J140/J154</f>
        <v>#DIV/0!</v>
      </c>
      <c r="N140" s="454"/>
      <c r="P140" s="250" t="s">
        <v>41</v>
      </c>
      <c r="Q140" s="260">
        <f>COUNTIFS('1. ALL DATA'!$Y$5:$Y$128,"REGENERATION",'1. ALL DATA'!$R$5:$R$128,"On track to be achieved")</f>
        <v>0</v>
      </c>
      <c r="R140" s="347">
        <f>Q140/Q153</f>
        <v>0</v>
      </c>
      <c r="S140" s="472"/>
      <c r="T140" s="347" t="e">
        <f>Q140/Q154</f>
        <v>#DIV/0!</v>
      </c>
      <c r="U140" s="454"/>
      <c r="W140" s="250" t="s">
        <v>82</v>
      </c>
      <c r="X140" s="260">
        <f>COUNTIFS('1. ALL DATA'!$Y$5:$Y$128,"REGENERATION",'1. ALL DATA'!$V$5:$V$128,"Numerical Outturn Within 5% Tolerance")</f>
        <v>0</v>
      </c>
      <c r="Y140" s="347">
        <f>X140/$X$153</f>
        <v>0</v>
      </c>
      <c r="Z140" s="472"/>
      <c r="AA140" s="347" t="e">
        <f>X140/$X$154</f>
        <v>#DIV/0!</v>
      </c>
      <c r="AB140" s="454"/>
    </row>
    <row r="141" spans="2:28" ht="7.5" customHeight="1">
      <c r="B141" s="170"/>
      <c r="C141" s="263"/>
      <c r="D141" s="195"/>
      <c r="E141" s="195"/>
      <c r="F141" s="71"/>
      <c r="G141" s="172"/>
      <c r="I141" s="170"/>
      <c r="J141" s="263"/>
      <c r="K141" s="71"/>
      <c r="L141" s="71"/>
      <c r="M141" s="71"/>
      <c r="N141" s="172"/>
      <c r="P141" s="170"/>
      <c r="Q141" s="263"/>
      <c r="R141" s="71"/>
      <c r="S141" s="71"/>
      <c r="T141" s="71"/>
      <c r="U141" s="172"/>
      <c r="W141" s="173"/>
      <c r="X141" s="263"/>
      <c r="Y141" s="347"/>
      <c r="Z141" s="71"/>
      <c r="AA141" s="347"/>
      <c r="AB141" s="172"/>
    </row>
    <row r="142" spans="2:28" ht="21" customHeight="1">
      <c r="B142" s="455" t="s">
        <v>26</v>
      </c>
      <c r="C142" s="456">
        <f>COUNTIFS('1. ALL DATA'!$Y$5:$Y$128,"REGENERATION",'1. ALL DATA'!$H$5:$H$128,"In danger of falling behind target")</f>
        <v>0</v>
      </c>
      <c r="D142" s="457">
        <f>C142/C153</f>
        <v>0</v>
      </c>
      <c r="E142" s="457">
        <f>D142</f>
        <v>0</v>
      </c>
      <c r="F142" s="472">
        <f>C142/C154</f>
        <v>0</v>
      </c>
      <c r="G142" s="459">
        <f>F142</f>
        <v>0</v>
      </c>
      <c r="I142" s="455" t="s">
        <v>26</v>
      </c>
      <c r="J142" s="456">
        <f>COUNTIFS('1. ALL DATA'!$Y$5:$Y$128,"REGENERATION",'1. ALL DATA'!$M$5:$M$128,"In danger of falling behind target")</f>
        <v>0</v>
      </c>
      <c r="K142" s="472">
        <f>J142/J153</f>
        <v>0</v>
      </c>
      <c r="L142" s="472">
        <f>K142</f>
        <v>0</v>
      </c>
      <c r="M142" s="472" t="e">
        <f>J142/J154</f>
        <v>#DIV/0!</v>
      </c>
      <c r="N142" s="459" t="e">
        <f>M142</f>
        <v>#DIV/0!</v>
      </c>
      <c r="P142" s="455" t="s">
        <v>26</v>
      </c>
      <c r="Q142" s="456">
        <f>COUNTIFS('1. ALL DATA'!$Y$5:$Y$128,"REGENERATION",'1. ALL DATA'!$R$5:$R$128,"In danger of falling behind target")</f>
        <v>0</v>
      </c>
      <c r="R142" s="472">
        <f>Q142/Q153</f>
        <v>0</v>
      </c>
      <c r="S142" s="472">
        <f>R142</f>
        <v>0</v>
      </c>
      <c r="T142" s="472" t="e">
        <f>Q142/Q154</f>
        <v>#DIV/0!</v>
      </c>
      <c r="U142" s="459" t="e">
        <f>T142</f>
        <v>#DIV/0!</v>
      </c>
      <c r="W142" s="346" t="s">
        <v>83</v>
      </c>
      <c r="X142" s="374">
        <f>COUNTIFS('1. ALL DATA'!$Y$5:$Y$128,"REGENERATION",'1. ALL DATA'!$V$5:$V$128,"Numerical Outturn Within 10% Tolerance")</f>
        <v>0</v>
      </c>
      <c r="Y142" s="347">
        <f>X142/$X$153</f>
        <v>0</v>
      </c>
      <c r="Z142" s="473">
        <f>SUM(Y142:Y145)</f>
        <v>0</v>
      </c>
      <c r="AA142" s="347" t="e">
        <f>X142/$X$154</f>
        <v>#DIV/0!</v>
      </c>
      <c r="AB142" s="459" t="e">
        <f>SUM(AA142:AA145)</f>
        <v>#DIV/0!</v>
      </c>
    </row>
    <row r="143" spans="2:28" ht="18.75" customHeight="1">
      <c r="B143" s="455"/>
      <c r="C143" s="456"/>
      <c r="D143" s="457"/>
      <c r="E143" s="457"/>
      <c r="F143" s="472"/>
      <c r="G143" s="459"/>
      <c r="I143" s="455"/>
      <c r="J143" s="456"/>
      <c r="K143" s="472"/>
      <c r="L143" s="472"/>
      <c r="M143" s="472"/>
      <c r="N143" s="459"/>
      <c r="P143" s="455"/>
      <c r="Q143" s="456"/>
      <c r="R143" s="472"/>
      <c r="S143" s="472"/>
      <c r="T143" s="472"/>
      <c r="U143" s="459"/>
      <c r="W143" s="346" t="s">
        <v>84</v>
      </c>
      <c r="X143" s="374">
        <f>COUNTIFS('1. ALL DATA'!$Y$5:$Y$128,"REGENERATION",'1. ALL DATA'!$V$5:$V$128,"Target Partially Met")</f>
        <v>0</v>
      </c>
      <c r="Y143" s="347">
        <f>X143/$X$153</f>
        <v>0</v>
      </c>
      <c r="Z143" s="474"/>
      <c r="AA143" s="347" t="e">
        <f>X143/$X$154</f>
        <v>#DIV/0!</v>
      </c>
      <c r="AB143" s="459"/>
    </row>
    <row r="144" spans="2:28" ht="20.25" customHeight="1">
      <c r="B144" s="455"/>
      <c r="C144" s="456"/>
      <c r="D144" s="457"/>
      <c r="E144" s="457"/>
      <c r="F144" s="472"/>
      <c r="G144" s="459"/>
      <c r="I144" s="455"/>
      <c r="J144" s="456"/>
      <c r="K144" s="472"/>
      <c r="L144" s="472"/>
      <c r="M144" s="472"/>
      <c r="N144" s="459"/>
      <c r="P144" s="455"/>
      <c r="Q144" s="456"/>
      <c r="R144" s="472"/>
      <c r="S144" s="472"/>
      <c r="T144" s="472"/>
      <c r="U144" s="459"/>
      <c r="W144" s="346" t="s">
        <v>86</v>
      </c>
      <c r="X144" s="374">
        <f>COUNTIFS('1. ALL DATA'!$Y$5:$Y$128,"REGENERATION",'1. ALL DATA'!$V$5:$V$128,"Completion Date Within Reasonable Tolerance")</f>
        <v>0</v>
      </c>
      <c r="Y144" s="347">
        <f>X144/$X$153</f>
        <v>0</v>
      </c>
      <c r="Z144" s="475"/>
      <c r="AA144" s="347" t="e">
        <f>X144/$X$154</f>
        <v>#DIV/0!</v>
      </c>
      <c r="AB144" s="459"/>
    </row>
    <row r="145" spans="2:28" ht="6" customHeight="1">
      <c r="B145" s="170"/>
      <c r="C145" s="56"/>
      <c r="D145" s="195"/>
      <c r="E145" s="195"/>
      <c r="F145" s="71"/>
      <c r="G145" s="172"/>
      <c r="I145" s="170"/>
      <c r="J145" s="56"/>
      <c r="K145" s="71"/>
      <c r="L145" s="71"/>
      <c r="M145" s="71"/>
      <c r="N145" s="172"/>
      <c r="P145" s="170"/>
      <c r="Q145" s="56"/>
      <c r="R145" s="71"/>
      <c r="S145" s="71"/>
      <c r="T145" s="71"/>
      <c r="U145" s="172"/>
      <c r="W145" s="173"/>
      <c r="X145" s="56"/>
      <c r="Y145" s="347"/>
      <c r="Z145" s="71"/>
      <c r="AA145" s="347"/>
      <c r="AB145" s="172"/>
    </row>
    <row r="146" spans="2:28" ht="30" customHeight="1">
      <c r="B146" s="251" t="s">
        <v>42</v>
      </c>
      <c r="C146" s="260">
        <f>COUNTIFS('1. ALL DATA'!$Y$5:$Y$128,"REGENERATION",'1. ALL DATA'!$H$5:$H$128,"Completed behind schedule")</f>
        <v>0</v>
      </c>
      <c r="D146" s="373">
        <f>C146/C153</f>
        <v>0</v>
      </c>
      <c r="E146" s="457">
        <f>D146+D147</f>
        <v>6.25E-2</v>
      </c>
      <c r="F146" s="347">
        <f>C146/C154</f>
        <v>0</v>
      </c>
      <c r="G146" s="476">
        <f>F146+F147</f>
        <v>9.0909090909090912E-2</v>
      </c>
      <c r="I146" s="251" t="s">
        <v>42</v>
      </c>
      <c r="J146" s="260">
        <f>COUNTIFS('1. ALL DATA'!$Y$5:$Y$128,"REGENERATION",'1. ALL DATA'!$M$5:$M$128,"Completed behind schedule")</f>
        <v>0</v>
      </c>
      <c r="K146" s="347">
        <f>J146/J153</f>
        <v>0</v>
      </c>
      <c r="L146" s="472">
        <f>K146+K147</f>
        <v>0</v>
      </c>
      <c r="M146" s="347" t="e">
        <f>J146/J154</f>
        <v>#DIV/0!</v>
      </c>
      <c r="N146" s="476" t="e">
        <f>M146+M147</f>
        <v>#DIV/0!</v>
      </c>
      <c r="P146" s="251" t="s">
        <v>42</v>
      </c>
      <c r="Q146" s="260">
        <f>COUNTIFS('1. ALL DATA'!$Y$5:$Y$128,"REGENERATION",'1. ALL DATA'!$R$5:$R$128,"Completed behind schedule")</f>
        <v>0</v>
      </c>
      <c r="R146" s="347">
        <f>Q146/Q153</f>
        <v>0</v>
      </c>
      <c r="S146" s="472">
        <f>R146+R147</f>
        <v>0</v>
      </c>
      <c r="T146" s="347" t="e">
        <f>Q146/Q154</f>
        <v>#DIV/0!</v>
      </c>
      <c r="U146" s="476" t="e">
        <f>T146+T147</f>
        <v>#DIV/0!</v>
      </c>
      <c r="W146" s="251" t="s">
        <v>85</v>
      </c>
      <c r="X146" s="260">
        <f>COUNTIFS('1. ALL DATA'!$Y$5:$Y$128,"REGENERATION",'1. ALL DATA'!$V$5:$V$128,"Completed Significantly After Target Deadline")</f>
        <v>0</v>
      </c>
      <c r="Y146" s="347">
        <f>X146/$X$153</f>
        <v>0</v>
      </c>
      <c r="Z146" s="472">
        <f>Y146+Y147</f>
        <v>0</v>
      </c>
      <c r="AA146" s="347" t="e">
        <f>X146/$X$154</f>
        <v>#DIV/0!</v>
      </c>
      <c r="AB146" s="476" t="e">
        <f>AA146+AA147</f>
        <v>#DIV/0!</v>
      </c>
    </row>
    <row r="147" spans="2:28" ht="30" customHeight="1">
      <c r="B147" s="251" t="s">
        <v>27</v>
      </c>
      <c r="C147" s="260">
        <f>COUNTIFS('1. ALL DATA'!$Y$5:$Y$128,"REGENERATION",'1. ALL DATA'!$H$5:$H$128,"Off target")</f>
        <v>1</v>
      </c>
      <c r="D147" s="373">
        <f>C147/C153</f>
        <v>6.25E-2</v>
      </c>
      <c r="E147" s="457"/>
      <c r="F147" s="347">
        <f>C147/C154</f>
        <v>9.0909090909090912E-2</v>
      </c>
      <c r="G147" s="476"/>
      <c r="I147" s="251" t="s">
        <v>27</v>
      </c>
      <c r="J147" s="260">
        <f>COUNTIFS('1. ALL DATA'!$Y$5:$Y$128,"REGENERATION",'1. ALL DATA'!$M$5:$M$128,"Off target")</f>
        <v>0</v>
      </c>
      <c r="K147" s="347">
        <f>J147/J153</f>
        <v>0</v>
      </c>
      <c r="L147" s="472"/>
      <c r="M147" s="347" t="e">
        <f>J147/J154</f>
        <v>#DIV/0!</v>
      </c>
      <c r="N147" s="476"/>
      <c r="P147" s="251" t="s">
        <v>27</v>
      </c>
      <c r="Q147" s="260">
        <f>COUNTIFS('1. ALL DATA'!$Y$5:$Y$128,"REGENERATION",'1. ALL DATA'!$R$5:$R$128,"Off target")</f>
        <v>0</v>
      </c>
      <c r="R147" s="347">
        <f>Q147/Q153</f>
        <v>0</v>
      </c>
      <c r="S147" s="472"/>
      <c r="T147" s="347" t="e">
        <f>Q147/Q154</f>
        <v>#DIV/0!</v>
      </c>
      <c r="U147" s="476"/>
      <c r="W147" s="251" t="s">
        <v>27</v>
      </c>
      <c r="X147" s="260">
        <f>COUNTIFS('1. ALL DATA'!$Y$5:$Y$128,"REGENERATION",'1. ALL DATA'!$V$5:$V$128,"Off target")</f>
        <v>0</v>
      </c>
      <c r="Y147" s="347">
        <f>X147/$X$153</f>
        <v>0</v>
      </c>
      <c r="Z147" s="472"/>
      <c r="AA147" s="347" t="e">
        <f>X147/$X$154</f>
        <v>#DIV/0!</v>
      </c>
      <c r="AB147" s="476"/>
    </row>
    <row r="148" spans="2:28" ht="5.25" customHeight="1">
      <c r="B148" s="53"/>
      <c r="C148" s="263"/>
      <c r="D148" s="195"/>
      <c r="E148" s="195"/>
      <c r="F148" s="71"/>
      <c r="G148" s="92"/>
      <c r="I148" s="53"/>
      <c r="J148" s="263"/>
      <c r="K148" s="71"/>
      <c r="L148" s="71"/>
      <c r="M148" s="71"/>
      <c r="N148" s="92"/>
      <c r="P148" s="53"/>
      <c r="Q148" s="263"/>
      <c r="R148" s="71"/>
      <c r="S148" s="71"/>
      <c r="T148" s="71"/>
      <c r="U148" s="92"/>
      <c r="W148" s="253"/>
      <c r="X148" s="263"/>
      <c r="Y148" s="347"/>
      <c r="Z148" s="73"/>
      <c r="AA148" s="74"/>
      <c r="AB148" s="241"/>
    </row>
    <row r="149" spans="2:28" ht="15.75" customHeight="1">
      <c r="B149" s="348" t="s">
        <v>1</v>
      </c>
      <c r="C149" s="272">
        <f>COUNTIFS('1. ALL DATA'!$Y$5:$Y$128,"REGENERATION",'1. ALL DATA'!$H$5:$H$128,"Not yet due")</f>
        <v>5</v>
      </c>
      <c r="D149" s="255">
        <f>C149/C153</f>
        <v>0.3125</v>
      </c>
      <c r="E149" s="255">
        <f>D149</f>
        <v>0.3125</v>
      </c>
      <c r="F149" s="76"/>
      <c r="G149" s="47"/>
      <c r="I149" s="348" t="s">
        <v>1</v>
      </c>
      <c r="J149" s="272">
        <f>COUNTIFS('1. ALL DATA'!$Y$5:$Y$128,"REGENERATION",'1. ALL DATA'!$M$5:$M$128,"Not yet due")</f>
        <v>0</v>
      </c>
      <c r="K149" s="75">
        <f>J149/J153</f>
        <v>0</v>
      </c>
      <c r="L149" s="75">
        <f>K149</f>
        <v>0</v>
      </c>
      <c r="M149" s="76"/>
      <c r="N149" s="47"/>
      <c r="P149" s="348" t="s">
        <v>1</v>
      </c>
      <c r="Q149" s="272">
        <f>COUNTIFS('1. ALL DATA'!$Y$5:$Y$128,"REGENERATION",'1. ALL DATA'!$R$5:$R$128,"Not yet due")</f>
        <v>0</v>
      </c>
      <c r="R149" s="75">
        <f>Q149/Q153</f>
        <v>0</v>
      </c>
      <c r="S149" s="75">
        <f>R149</f>
        <v>0</v>
      </c>
      <c r="T149" s="76"/>
      <c r="U149" s="93"/>
      <c r="W149" s="62" t="s">
        <v>1</v>
      </c>
      <c r="X149" s="272">
        <f>COUNTIFS('1. ALL DATA'!$Y$5:$Y$128,"REGENERATION",'1. ALL DATA'!$V$5:$V$128,"Not yet due")</f>
        <v>0</v>
      </c>
      <c r="Y149" s="347">
        <f>X149/$X$153</f>
        <v>0</v>
      </c>
      <c r="Z149" s="75">
        <f>Y149</f>
        <v>0</v>
      </c>
      <c r="AA149" s="76"/>
      <c r="AB149" s="238"/>
    </row>
    <row r="150" spans="2:28" ht="15.75" customHeight="1">
      <c r="B150" s="348" t="s">
        <v>46</v>
      </c>
      <c r="C150" s="272">
        <f>COUNTIFS('1. ALL DATA'!$Y$5:$Y$128,"REGENERATION",'1. ALL DATA'!$H$5:$H$128,"Update not provided")</f>
        <v>0</v>
      </c>
      <c r="D150" s="255">
        <f>C150/C153</f>
        <v>0</v>
      </c>
      <c r="E150" s="255">
        <f>D150</f>
        <v>0</v>
      </c>
      <c r="F150" s="76"/>
      <c r="G150" s="98"/>
      <c r="I150" s="348" t="s">
        <v>46</v>
      </c>
      <c r="J150" s="272">
        <f>COUNTIFS('1. ALL DATA'!$Y$5:$Y$128,"REGENERATION",'1. ALL DATA'!$M$5:$M$128,"Update not provided")</f>
        <v>16</v>
      </c>
      <c r="K150" s="75">
        <f>J150/J153</f>
        <v>1</v>
      </c>
      <c r="L150" s="75">
        <f>K150</f>
        <v>1</v>
      </c>
      <c r="M150" s="76"/>
      <c r="N150" s="98"/>
      <c r="P150" s="348" t="s">
        <v>46</v>
      </c>
      <c r="Q150" s="272">
        <f>COUNTIFS('1. ALL DATA'!$Y$5:$Y$128,"REGENERATION",'1. ALL DATA'!$R$5:$R$128,"Update not provided")</f>
        <v>16</v>
      </c>
      <c r="R150" s="75">
        <f>Q150/Q153</f>
        <v>1</v>
      </c>
      <c r="S150" s="75">
        <f>R150</f>
        <v>1</v>
      </c>
      <c r="T150" s="76"/>
      <c r="U150" s="94"/>
      <c r="W150" s="64" t="s">
        <v>46</v>
      </c>
      <c r="X150" s="272">
        <f>COUNTIFS('1. ALL DATA'!$Y$5:$Y$128,"REGENERATION",'1. ALL DATA'!$V$5:$V$128,"Update not provided")</f>
        <v>16</v>
      </c>
      <c r="Y150" s="347">
        <f>X150/$X$153</f>
        <v>1</v>
      </c>
      <c r="Z150" s="75">
        <f>Y150</f>
        <v>1</v>
      </c>
      <c r="AA150" s="76"/>
    </row>
    <row r="151" spans="2:28" ht="15.75" customHeight="1">
      <c r="B151" s="49" t="s">
        <v>22</v>
      </c>
      <c r="C151" s="272">
        <f>COUNTIFS('1. ALL DATA'!$Y$5:$Y$128,"REGENERATION",'1. ALL DATA'!$H$5:$H$128,"Deferred")</f>
        <v>0</v>
      </c>
      <c r="D151" s="256">
        <f>C151/C153</f>
        <v>0</v>
      </c>
      <c r="E151" s="256">
        <f>D151</f>
        <v>0</v>
      </c>
      <c r="F151" s="77"/>
      <c r="G151" s="47"/>
      <c r="I151" s="49" t="s">
        <v>22</v>
      </c>
      <c r="J151" s="272">
        <f>COUNTIFS('1. ALL DATA'!$Y$5:$Y$128,"REGENERATION",'1. ALL DATA'!$M$5:$M$128,"Deferred")</f>
        <v>0</v>
      </c>
      <c r="K151" s="78">
        <f>J151/J153</f>
        <v>0</v>
      </c>
      <c r="L151" s="78">
        <f>K151</f>
        <v>0</v>
      </c>
      <c r="M151" s="77"/>
      <c r="N151" s="47"/>
      <c r="P151" s="49" t="s">
        <v>22</v>
      </c>
      <c r="Q151" s="272">
        <f>COUNTIFS('1. ALL DATA'!$Y$5:$Y$128,"REGENERATION",'1. ALL DATA'!$R$5:$R$128,"Deferred")</f>
        <v>0</v>
      </c>
      <c r="R151" s="78">
        <f>Q151/Q153</f>
        <v>0</v>
      </c>
      <c r="S151" s="78">
        <f>R151</f>
        <v>0</v>
      </c>
      <c r="T151" s="77"/>
      <c r="U151" s="93"/>
      <c r="W151" s="49" t="s">
        <v>22</v>
      </c>
      <c r="X151" s="272">
        <f>COUNTIFS('1. ALL DATA'!$Y$5:$Y$128,"REGENERATION",'1. ALL DATA'!$V$5:$V$128,"Deferred")</f>
        <v>0</v>
      </c>
      <c r="Y151" s="347">
        <f>X151/$X$153</f>
        <v>0</v>
      </c>
      <c r="Z151" s="78">
        <f>Y151</f>
        <v>0</v>
      </c>
      <c r="AA151" s="77"/>
      <c r="AB151" s="238"/>
    </row>
    <row r="152" spans="2:28" ht="15.75" customHeight="1">
      <c r="B152" s="49" t="s">
        <v>28</v>
      </c>
      <c r="C152" s="272">
        <f>COUNTIFS('1. ALL DATA'!$Y$5:$Y$128,"REGENERATION",'1. ALL DATA'!$H$5:$H$128,"Deleted")</f>
        <v>0</v>
      </c>
      <c r="D152" s="256">
        <f>C152/C153</f>
        <v>0</v>
      </c>
      <c r="E152" s="256">
        <f>D152</f>
        <v>0</v>
      </c>
      <c r="F152" s="77"/>
      <c r="G152" s="91" t="s">
        <v>62</v>
      </c>
      <c r="I152" s="49" t="s">
        <v>28</v>
      </c>
      <c r="J152" s="272">
        <f>COUNTIFS('1. ALL DATA'!$Y$5:$Y$128,"REGENERATION",'1. ALL DATA'!$M$5:$M$128,"Deleted")</f>
        <v>0</v>
      </c>
      <c r="K152" s="78">
        <f>J152/J153</f>
        <v>0</v>
      </c>
      <c r="L152" s="78">
        <f>K152</f>
        <v>0</v>
      </c>
      <c r="M152" s="77"/>
      <c r="N152" s="91" t="s">
        <v>62</v>
      </c>
      <c r="P152" s="49" t="s">
        <v>28</v>
      </c>
      <c r="Q152" s="272">
        <f>COUNTIFS('1. ALL DATA'!$Y$5:$Y$128,"REGENERATION",'1. ALL DATA'!$R$5:$R$128,"Deleted")</f>
        <v>0</v>
      </c>
      <c r="R152" s="78">
        <f>Q152/Q153</f>
        <v>0</v>
      </c>
      <c r="S152" s="78">
        <f>R152</f>
        <v>0</v>
      </c>
      <c r="T152" s="77"/>
      <c r="U152" s="91" t="s">
        <v>62</v>
      </c>
      <c r="W152" s="49" t="s">
        <v>28</v>
      </c>
      <c r="X152" s="272">
        <f>COUNTIFS('1. ALL DATA'!$Y$5:$Y$128,"REGENERATION",'1. ALL DATA'!$V$5:$V$128,"Deleted")</f>
        <v>0</v>
      </c>
      <c r="Y152" s="347">
        <f>X152/$X$153</f>
        <v>0</v>
      </c>
      <c r="Z152" s="78">
        <f>Y152</f>
        <v>0</v>
      </c>
      <c r="AA152" s="77"/>
      <c r="AB152" s="91" t="s">
        <v>62</v>
      </c>
    </row>
    <row r="153" spans="2:28" ht="15.75" customHeight="1">
      <c r="B153" s="50" t="s">
        <v>30</v>
      </c>
      <c r="C153" s="274">
        <f>SUM(C139:C152)</f>
        <v>16</v>
      </c>
      <c r="D153" s="46"/>
      <c r="E153" s="46"/>
      <c r="F153" s="52"/>
      <c r="G153" s="47"/>
      <c r="I153" s="50" t="s">
        <v>30</v>
      </c>
      <c r="J153" s="274">
        <f>SUM(J139:J152)</f>
        <v>16</v>
      </c>
      <c r="K153" s="77"/>
      <c r="L153" s="77"/>
      <c r="M153" s="52"/>
      <c r="N153" s="47"/>
      <c r="P153" s="50" t="s">
        <v>30</v>
      </c>
      <c r="Q153" s="274">
        <f>SUM(Q139:Q152)</f>
        <v>16</v>
      </c>
      <c r="R153" s="77"/>
      <c r="S153" s="77"/>
      <c r="T153" s="52"/>
      <c r="U153" s="93"/>
      <c r="W153" s="50" t="s">
        <v>30</v>
      </c>
      <c r="X153" s="274">
        <f>SUM(X139:X152)</f>
        <v>16</v>
      </c>
      <c r="Y153" s="77"/>
      <c r="Z153" s="77"/>
      <c r="AA153" s="52"/>
      <c r="AB153" s="238"/>
    </row>
    <row r="154" spans="2:28" ht="15.75" customHeight="1">
      <c r="B154" s="50" t="s">
        <v>31</v>
      </c>
      <c r="C154" s="274">
        <f>C153-C152-C151-C150-C149</f>
        <v>11</v>
      </c>
      <c r="D154" s="47"/>
      <c r="E154" s="47"/>
      <c r="F154" s="52"/>
      <c r="G154" s="47"/>
      <c r="I154" s="50" t="s">
        <v>31</v>
      </c>
      <c r="J154" s="274">
        <f>J153-J152-J151-J150-J149</f>
        <v>0</v>
      </c>
      <c r="K154" s="52"/>
      <c r="L154" s="52"/>
      <c r="M154" s="52"/>
      <c r="N154" s="47"/>
      <c r="P154" s="50" t="s">
        <v>31</v>
      </c>
      <c r="Q154" s="274">
        <f>Q153-Q152-Q151-Q150-Q149</f>
        <v>0</v>
      </c>
      <c r="R154" s="52"/>
      <c r="S154" s="52"/>
      <c r="T154" s="52"/>
      <c r="U154" s="93"/>
      <c r="W154" s="50" t="s">
        <v>31</v>
      </c>
      <c r="X154" s="274">
        <f>X153-X152-X151-X150-X149</f>
        <v>0</v>
      </c>
      <c r="Y154" s="52"/>
      <c r="Z154" s="52"/>
      <c r="AA154" s="52"/>
      <c r="AB154" s="238"/>
    </row>
  </sheetData>
  <mergeCells count="252">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N80:N81"/>
    <mergeCell ref="S80:S81"/>
    <mergeCell ref="U80:U81"/>
    <mergeCell ref="S76:S78"/>
    <mergeCell ref="T76:T78"/>
    <mergeCell ref="U76:U78"/>
    <mergeCell ref="M76:M78"/>
    <mergeCell ref="N76:N78"/>
    <mergeCell ref="P76:P78"/>
    <mergeCell ref="Q76:Q78"/>
    <mergeCell ref="R76:R78"/>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S98:S100"/>
    <mergeCell ref="T98:T100"/>
    <mergeCell ref="U98:U100"/>
    <mergeCell ref="M98:M100"/>
    <mergeCell ref="N98:N100"/>
    <mergeCell ref="P98:P100"/>
    <mergeCell ref="Q98:Q100"/>
    <mergeCell ref="R98:R100"/>
    <mergeCell ref="G98:G100"/>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T142:T144"/>
    <mergeCell ref="U142:U144"/>
    <mergeCell ref="Z142:Z144"/>
    <mergeCell ref="AB142:AB144"/>
    <mergeCell ref="E146:E147"/>
    <mergeCell ref="G146:G147"/>
    <mergeCell ref="L146:L147"/>
    <mergeCell ref="N146:N147"/>
    <mergeCell ref="S146:S147"/>
    <mergeCell ref="U146:U147"/>
    <mergeCell ref="Z146:Z147"/>
    <mergeCell ref="AB146:AB147"/>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cols>
    <col min="1" max="1" width="3.42578125" style="212" customWidth="1"/>
    <col min="2" max="9" width="9.140625" style="212"/>
    <col min="10" max="10" width="3.42578125" style="212" customWidth="1"/>
    <col min="11" max="11" width="9.140625" style="213"/>
    <col min="12" max="18" width="9.140625" style="212"/>
    <col min="19" max="19" width="3.42578125" style="212" customWidth="1"/>
    <col min="20" max="27" width="9.140625" style="212" customWidth="1"/>
    <col min="28" max="28" width="3.42578125" style="212" customWidth="1"/>
    <col min="29" max="36" width="9.140625" style="212" customWidth="1"/>
    <col min="37" max="37" width="3.42578125" style="212" customWidth="1"/>
    <col min="38" max="47" width="9.140625" style="212" customWidth="1"/>
    <col min="48" max="51" width="9.140625" style="212"/>
    <col min="52" max="55" width="10" style="212" customWidth="1"/>
    <col min="56" max="16384" width="9.140625" style="212"/>
  </cols>
  <sheetData>
    <row r="1" spans="2:56" s="211" customFormat="1" ht="35.25" customHeight="1" thickTop="1">
      <c r="B1" s="211" t="s">
        <v>39</v>
      </c>
      <c r="K1" s="463" t="s">
        <v>228</v>
      </c>
      <c r="L1" s="464"/>
      <c r="M1" s="464"/>
      <c r="N1" s="464"/>
      <c r="O1" s="464"/>
      <c r="P1" s="464"/>
      <c r="Q1" s="464"/>
      <c r="R1" s="464"/>
      <c r="S1" s="464"/>
      <c r="T1" s="464"/>
      <c r="U1" s="464"/>
      <c r="V1" s="464"/>
      <c r="W1" s="464"/>
      <c r="X1" s="465"/>
    </row>
    <row r="2" spans="2:56" s="211" customFormat="1" ht="35.25">
      <c r="K2" s="466"/>
      <c r="L2" s="467"/>
      <c r="M2" s="467"/>
      <c r="N2" s="467"/>
      <c r="O2" s="467"/>
      <c r="P2" s="467"/>
      <c r="Q2" s="467"/>
      <c r="R2" s="467"/>
      <c r="S2" s="467"/>
      <c r="T2" s="467"/>
      <c r="U2" s="467"/>
      <c r="V2" s="467"/>
      <c r="W2" s="467"/>
      <c r="X2" s="468"/>
    </row>
    <row r="3" spans="2:56" s="211" customFormat="1" ht="36" thickBot="1">
      <c r="K3" s="469"/>
      <c r="L3" s="470"/>
      <c r="M3" s="470"/>
      <c r="N3" s="470"/>
      <c r="O3" s="470"/>
      <c r="P3" s="470"/>
      <c r="Q3" s="470"/>
      <c r="R3" s="470"/>
      <c r="S3" s="470"/>
      <c r="T3" s="470"/>
      <c r="U3" s="470"/>
      <c r="V3" s="470"/>
      <c r="W3" s="470"/>
      <c r="X3" s="471"/>
    </row>
    <row r="4" spans="2:56" ht="15.75" thickTop="1">
      <c r="N4" s="214" t="s">
        <v>62</v>
      </c>
      <c r="W4" s="214" t="s">
        <v>62</v>
      </c>
      <c r="AF4" s="214" t="s">
        <v>62</v>
      </c>
      <c r="AO4" s="214" t="s">
        <v>62</v>
      </c>
    </row>
    <row r="5" spans="2:56">
      <c r="AY5" s="215" t="s">
        <v>76</v>
      </c>
      <c r="AZ5" s="213"/>
      <c r="BA5" s="213"/>
      <c r="BB5" s="213"/>
      <c r="BC5" s="213"/>
      <c r="BD5" s="213"/>
    </row>
    <row r="6" spans="2:56">
      <c r="AY6" s="216"/>
      <c r="AZ6" s="217" t="s">
        <v>34</v>
      </c>
      <c r="BA6" s="217" t="s">
        <v>35</v>
      </c>
      <c r="BB6" s="217" t="s">
        <v>36</v>
      </c>
      <c r="BC6" s="217" t="s">
        <v>37</v>
      </c>
      <c r="BD6" s="213"/>
    </row>
    <row r="7" spans="2:56">
      <c r="AY7" s="218" t="s">
        <v>19</v>
      </c>
      <c r="AZ7" s="219">
        <f>'5. % BY PORTFOLIO'!G6</f>
        <v>1</v>
      </c>
      <c r="BA7" s="219" t="e">
        <f>'5. % BY PORTFOLIO'!N6</f>
        <v>#DIV/0!</v>
      </c>
      <c r="BB7" s="219" t="e">
        <f>'5. % BY PORTFOLIO'!U6</f>
        <v>#DIV/0!</v>
      </c>
      <c r="BC7" s="219" t="e">
        <f>'5. % BY PORTFOLIO'!AB6</f>
        <v>#DIV/0!</v>
      </c>
      <c r="BD7" s="213"/>
    </row>
    <row r="8" spans="2:56">
      <c r="L8" s="220"/>
      <c r="M8" s="220"/>
      <c r="AY8" s="218" t="s">
        <v>20</v>
      </c>
      <c r="AZ8" s="219">
        <f>'5. % BY PORTFOLIO'!G9</f>
        <v>0</v>
      </c>
      <c r="BA8" s="219" t="e">
        <f>'5. % BY PORTFOLIO'!N9</f>
        <v>#DIV/0!</v>
      </c>
      <c r="BB8" s="219" t="e">
        <f>'5. % BY PORTFOLIO'!U9</f>
        <v>#DIV/0!</v>
      </c>
      <c r="BC8" s="219" t="e">
        <f>'5. % BY PORTFOLIO'!AB9</f>
        <v>#DIV/0!</v>
      </c>
      <c r="BD8" s="213"/>
    </row>
    <row r="9" spans="2:56">
      <c r="L9" s="220"/>
      <c r="M9" s="220"/>
      <c r="AY9" s="218" t="s">
        <v>21</v>
      </c>
      <c r="AZ9" s="219">
        <f>'5. % BY PORTFOLIO'!G13</f>
        <v>0</v>
      </c>
      <c r="BA9" s="219" t="e">
        <f>'5. % BY PORTFOLIO'!N13</f>
        <v>#DIV/0!</v>
      </c>
      <c r="BB9" s="219" t="e">
        <f>'5. % BY PORTFOLIO'!U13</f>
        <v>#DIV/0!</v>
      </c>
      <c r="BC9" s="219" t="e">
        <f>'5. % BY PORTFOLIO'!AB13</f>
        <v>#DIV/0!</v>
      </c>
      <c r="BD9" s="213"/>
    </row>
    <row r="10" spans="2:56">
      <c r="L10" s="220"/>
      <c r="M10" s="220"/>
      <c r="AY10" s="216"/>
      <c r="AZ10" s="221"/>
      <c r="BA10" s="221"/>
      <c r="BB10" s="221"/>
      <c r="BC10" s="221"/>
      <c r="BD10" s="213"/>
    </row>
    <row r="11" spans="2:56">
      <c r="AY11" s="222"/>
      <c r="AZ11" s="220"/>
      <c r="BA11" s="220"/>
      <c r="BB11" s="220"/>
      <c r="BC11" s="220"/>
      <c r="BD11" s="213"/>
    </row>
    <row r="12" spans="2:56">
      <c r="AY12" s="222"/>
      <c r="AZ12" s="220"/>
      <c r="BA12" s="220"/>
      <c r="BB12" s="220"/>
      <c r="BC12" s="220"/>
      <c r="BD12" s="213"/>
    </row>
    <row r="13" spans="2:56">
      <c r="AY13" s="222"/>
      <c r="AZ13" s="220"/>
      <c r="BA13" s="220"/>
      <c r="BB13" s="220"/>
      <c r="BC13" s="220"/>
      <c r="BD13" s="213"/>
    </row>
    <row r="14" spans="2:56">
      <c r="AY14" s="213"/>
      <c r="AZ14" s="213"/>
      <c r="BA14" s="213"/>
      <c r="BB14" s="213"/>
      <c r="BC14" s="213"/>
      <c r="BD14" s="213"/>
    </row>
    <row r="15" spans="2:56">
      <c r="AY15" s="213"/>
      <c r="AZ15" s="213"/>
      <c r="BA15" s="213"/>
      <c r="BB15" s="213"/>
      <c r="BC15" s="213"/>
      <c r="BD15" s="213"/>
    </row>
    <row r="16" spans="2:56">
      <c r="AY16" s="213"/>
      <c r="AZ16" s="213"/>
      <c r="BA16" s="213"/>
      <c r="BB16" s="213"/>
      <c r="BC16" s="213"/>
      <c r="BD16" s="213"/>
    </row>
    <row r="17" spans="12:56">
      <c r="AY17" s="213"/>
      <c r="AZ17" s="213"/>
      <c r="BA17" s="213"/>
      <c r="BB17" s="213"/>
      <c r="BC17" s="213"/>
      <c r="BD17" s="213"/>
    </row>
    <row r="18" spans="12:56">
      <c r="AY18" s="213"/>
      <c r="AZ18" s="213"/>
      <c r="BA18" s="213"/>
      <c r="BB18" s="213"/>
      <c r="BC18" s="213"/>
      <c r="BD18" s="213"/>
    </row>
    <row r="19" spans="12:56">
      <c r="AY19" s="213"/>
      <c r="AZ19" s="213"/>
      <c r="BA19" s="213"/>
      <c r="BB19" s="213"/>
      <c r="BC19" s="213"/>
      <c r="BD19" s="213"/>
    </row>
    <row r="20" spans="12:56">
      <c r="N20" s="214" t="s">
        <v>62</v>
      </c>
      <c r="W20" s="214" t="s">
        <v>62</v>
      </c>
      <c r="AF20" s="214" t="s">
        <v>62</v>
      </c>
      <c r="AO20" s="214" t="s">
        <v>62</v>
      </c>
      <c r="AY20" s="213"/>
      <c r="AZ20" s="213"/>
      <c r="BA20" s="213"/>
      <c r="BB20" s="213"/>
      <c r="BC20" s="213"/>
      <c r="BD20" s="213"/>
    </row>
    <row r="21" spans="12:56">
      <c r="AY21" s="215" t="s">
        <v>91</v>
      </c>
      <c r="AZ21" s="213"/>
      <c r="BA21" s="213"/>
      <c r="BB21" s="213"/>
      <c r="BC21" s="213"/>
      <c r="BD21" s="213"/>
    </row>
    <row r="22" spans="12:56">
      <c r="AY22" s="216"/>
      <c r="AZ22" s="217" t="s">
        <v>34</v>
      </c>
      <c r="BA22" s="217" t="s">
        <v>35</v>
      </c>
      <c r="BB22" s="217" t="s">
        <v>36</v>
      </c>
      <c r="BC22" s="217" t="s">
        <v>37</v>
      </c>
      <c r="BD22" s="213"/>
    </row>
    <row r="23" spans="12:56">
      <c r="AY23" s="218" t="s">
        <v>19</v>
      </c>
      <c r="AZ23" s="219">
        <f>'5. % BY PORTFOLIO'!G29</f>
        <v>1</v>
      </c>
      <c r="BA23" s="219" t="e">
        <f>'5. % BY PORTFOLIO'!N29</f>
        <v>#DIV/0!</v>
      </c>
      <c r="BB23" s="219" t="e">
        <f>'5. % BY PORTFOLIO'!U29</f>
        <v>#DIV/0!</v>
      </c>
      <c r="BC23" s="219" t="e">
        <f>'5. % BY PORTFOLIO'!AB29</f>
        <v>#DIV/0!</v>
      </c>
      <c r="BD23" s="213"/>
    </row>
    <row r="24" spans="12:56">
      <c r="L24" s="220"/>
      <c r="M24" s="220"/>
      <c r="AY24" s="218" t="s">
        <v>20</v>
      </c>
      <c r="AZ24" s="219">
        <f>'5. % BY PORTFOLIO'!G32</f>
        <v>0</v>
      </c>
      <c r="BA24" s="219" t="e">
        <f>'5. % BY PORTFOLIO'!N32</f>
        <v>#DIV/0!</v>
      </c>
      <c r="BB24" s="219" t="e">
        <f>'5. % BY PORTFOLIO'!U32</f>
        <v>#DIV/0!</v>
      </c>
      <c r="BC24" s="219" t="e">
        <f>'5. % BY PORTFOLIO'!AB32</f>
        <v>#DIV/0!</v>
      </c>
      <c r="BD24" s="213"/>
    </row>
    <row r="25" spans="12:56">
      <c r="L25" s="220"/>
      <c r="M25" s="220"/>
      <c r="AY25" s="218" t="s">
        <v>21</v>
      </c>
      <c r="AZ25" s="219">
        <f>'5. % BY PORTFOLIO'!G36</f>
        <v>0</v>
      </c>
      <c r="BA25" s="219" t="e">
        <f>'5. % BY PORTFOLIO'!N36</f>
        <v>#DIV/0!</v>
      </c>
      <c r="BB25" s="219" t="e">
        <f>'5. % BY PORTFOLIO'!U36</f>
        <v>#DIV/0!</v>
      </c>
      <c r="BC25" s="219" t="e">
        <f>'5. % BY PORTFOLIO'!AB36</f>
        <v>#DIV/0!</v>
      </c>
      <c r="BD25" s="213"/>
    </row>
    <row r="26" spans="12:56">
      <c r="L26" s="220"/>
      <c r="M26" s="220"/>
      <c r="AY26" s="213"/>
      <c r="AZ26" s="213"/>
      <c r="BA26" s="213"/>
      <c r="BB26" s="213"/>
      <c r="BC26" s="213"/>
      <c r="BD26" s="213"/>
    </row>
    <row r="27" spans="12:56">
      <c r="AY27" s="222"/>
      <c r="AZ27" s="213"/>
      <c r="BA27" s="213"/>
      <c r="BB27" s="213"/>
      <c r="BC27" s="213"/>
      <c r="BD27" s="213"/>
    </row>
    <row r="28" spans="12:56">
      <c r="AY28" s="222"/>
      <c r="AZ28" s="213"/>
      <c r="BA28" s="213"/>
      <c r="BB28" s="213"/>
      <c r="BC28" s="213"/>
      <c r="BD28" s="213"/>
    </row>
    <row r="29" spans="12:56">
      <c r="AY29" s="222"/>
      <c r="AZ29" s="213"/>
      <c r="BA29" s="213"/>
      <c r="BB29" s="213"/>
      <c r="BC29" s="213"/>
      <c r="BD29" s="213"/>
    </row>
    <row r="30" spans="12:56">
      <c r="AY30" s="213"/>
      <c r="AZ30" s="213"/>
      <c r="BA30" s="213"/>
      <c r="BB30" s="213"/>
      <c r="BC30" s="213"/>
      <c r="BD30" s="213"/>
    </row>
    <row r="31" spans="12:56">
      <c r="AY31" s="213"/>
      <c r="AZ31" s="213"/>
      <c r="BA31" s="213"/>
      <c r="BB31" s="213"/>
      <c r="BC31" s="213"/>
      <c r="BD31" s="213"/>
    </row>
    <row r="32" spans="12:56">
      <c r="AY32" s="213"/>
      <c r="AZ32" s="213"/>
      <c r="BA32" s="213"/>
      <c r="BB32" s="213"/>
      <c r="BC32" s="213"/>
      <c r="BD32" s="213"/>
    </row>
    <row r="33" spans="11:56">
      <c r="AY33" s="213"/>
      <c r="AZ33" s="213"/>
      <c r="BA33" s="213"/>
      <c r="BB33" s="213"/>
      <c r="BC33" s="213"/>
      <c r="BD33" s="213"/>
    </row>
    <row r="34" spans="11:56">
      <c r="AY34" s="213"/>
      <c r="AZ34" s="213"/>
      <c r="BA34" s="213"/>
      <c r="BB34" s="213"/>
      <c r="BC34" s="213"/>
      <c r="BD34" s="213"/>
    </row>
    <row r="35" spans="11:56">
      <c r="AY35" s="213"/>
      <c r="AZ35" s="213"/>
      <c r="BA35" s="213"/>
      <c r="BB35" s="213"/>
      <c r="BC35" s="213"/>
      <c r="BD35" s="213"/>
    </row>
    <row r="36" spans="11:56">
      <c r="N36" s="214" t="s">
        <v>62</v>
      </c>
      <c r="W36" s="214" t="s">
        <v>62</v>
      </c>
      <c r="AF36" s="214" t="s">
        <v>62</v>
      </c>
      <c r="AO36" s="214" t="s">
        <v>62</v>
      </c>
      <c r="AY36" s="213"/>
      <c r="AZ36" s="213"/>
      <c r="BA36" s="213"/>
      <c r="BB36" s="213"/>
      <c r="BC36" s="213"/>
      <c r="BD36" s="213"/>
    </row>
    <row r="37" spans="11:56">
      <c r="AY37" s="215" t="s">
        <v>243</v>
      </c>
      <c r="AZ37" s="223"/>
      <c r="BA37" s="223"/>
      <c r="BB37" s="223"/>
      <c r="BC37" s="223"/>
      <c r="BD37" s="223"/>
    </row>
    <row r="38" spans="11:56">
      <c r="AY38" s="224"/>
      <c r="AZ38" s="217" t="s">
        <v>34</v>
      </c>
      <c r="BA38" s="217" t="s">
        <v>35</v>
      </c>
      <c r="BB38" s="217" t="s">
        <v>36</v>
      </c>
      <c r="BC38" s="217" t="s">
        <v>37</v>
      </c>
      <c r="BD38" s="223"/>
    </row>
    <row r="39" spans="11:56">
      <c r="AY39" s="218" t="s">
        <v>19</v>
      </c>
      <c r="AZ39" s="219">
        <f>'5. % BY PORTFOLIO'!G51</f>
        <v>0.91666666666666674</v>
      </c>
      <c r="BA39" s="219" t="e">
        <f>'5. % BY PORTFOLIO'!N51</f>
        <v>#DIV/0!</v>
      </c>
      <c r="BB39" s="219" t="e">
        <f>'5. % BY PORTFOLIO'!U51</f>
        <v>#DIV/0!</v>
      </c>
      <c r="BC39" s="219" t="e">
        <f>'5. % BY PORTFOLIO'!AB51</f>
        <v>#DIV/0!</v>
      </c>
      <c r="BD39" s="223"/>
    </row>
    <row r="40" spans="11:56">
      <c r="K40" s="220"/>
      <c r="L40" s="220"/>
      <c r="AY40" s="218" t="s">
        <v>20</v>
      </c>
      <c r="AZ40" s="219">
        <f>'5. % BY PORTFOLIO'!G54</f>
        <v>0</v>
      </c>
      <c r="BA40" s="219" t="e">
        <f>'5. % BY PORTFOLIO'!N54</f>
        <v>#DIV/0!</v>
      </c>
      <c r="BB40" s="219" t="e">
        <f>'5. % BY PORTFOLIO'!U54</f>
        <v>#DIV/0!</v>
      </c>
      <c r="BC40" s="219" t="e">
        <f>'5. % BY PORTFOLIO'!AB54</f>
        <v>#DIV/0!</v>
      </c>
      <c r="BD40" s="223"/>
    </row>
    <row r="41" spans="11:56">
      <c r="K41" s="220"/>
      <c r="L41" s="220"/>
      <c r="AY41" s="218" t="s">
        <v>21</v>
      </c>
      <c r="AZ41" s="219">
        <f>'5. % BY PORTFOLIO'!G58</f>
        <v>8.3333333333333329E-2</v>
      </c>
      <c r="BA41" s="219" t="e">
        <f>'5. % BY PORTFOLIO'!N58</f>
        <v>#DIV/0!</v>
      </c>
      <c r="BB41" s="219" t="e">
        <f>'5. % BY PORTFOLIO'!U58</f>
        <v>#DIV/0!</v>
      </c>
      <c r="BC41" s="219" t="e">
        <f>'5. % BY PORTFOLIO'!AB58</f>
        <v>#DIV/0!</v>
      </c>
      <c r="BD41" s="223"/>
    </row>
    <row r="42" spans="11:56">
      <c r="K42" s="220"/>
      <c r="L42" s="220"/>
      <c r="AY42" s="213"/>
      <c r="AZ42" s="213"/>
      <c r="BA42" s="213"/>
      <c r="BB42" s="213"/>
      <c r="BC42" s="213"/>
      <c r="BD42" s="213"/>
    </row>
    <row r="43" spans="11:56">
      <c r="AY43" s="222"/>
      <c r="AZ43" s="213"/>
      <c r="BA43" s="213"/>
      <c r="BB43" s="213"/>
      <c r="BC43" s="213"/>
      <c r="BD43" s="213"/>
    </row>
    <row r="44" spans="11:56">
      <c r="AY44" s="222"/>
      <c r="AZ44" s="213"/>
      <c r="BA44" s="213"/>
      <c r="BB44" s="213"/>
      <c r="BC44" s="213"/>
      <c r="BD44" s="213"/>
    </row>
    <row r="45" spans="11:56">
      <c r="AY45" s="222"/>
      <c r="AZ45" s="213"/>
      <c r="BA45" s="213"/>
      <c r="BB45" s="213"/>
      <c r="BC45" s="213"/>
      <c r="BD45" s="213"/>
    </row>
    <row r="46" spans="11:56">
      <c r="AY46" s="213"/>
      <c r="AZ46" s="213"/>
      <c r="BA46" s="213"/>
      <c r="BB46" s="213"/>
      <c r="BC46" s="213"/>
      <c r="BD46" s="213"/>
    </row>
    <row r="47" spans="11:56">
      <c r="AY47" s="213"/>
      <c r="AZ47" s="213"/>
      <c r="BA47" s="213"/>
      <c r="BB47" s="213"/>
      <c r="BC47" s="213"/>
      <c r="BD47" s="213"/>
    </row>
    <row r="48" spans="11:56">
      <c r="AY48" s="213"/>
      <c r="AZ48" s="213"/>
      <c r="BA48" s="213"/>
      <c r="BB48" s="213"/>
      <c r="BC48" s="213"/>
      <c r="BD48" s="213"/>
    </row>
    <row r="49" spans="12:56">
      <c r="AY49" s="213"/>
      <c r="AZ49" s="213"/>
      <c r="BA49" s="213"/>
      <c r="BB49" s="213"/>
      <c r="BC49" s="213"/>
      <c r="BD49" s="213"/>
    </row>
    <row r="50" spans="12:56">
      <c r="AY50" s="213"/>
      <c r="AZ50" s="213"/>
      <c r="BA50" s="213"/>
      <c r="BB50" s="213"/>
      <c r="BC50" s="213"/>
      <c r="BD50" s="213"/>
    </row>
    <row r="51" spans="12:56">
      <c r="AY51" s="213"/>
      <c r="AZ51" s="213"/>
      <c r="BA51" s="213"/>
      <c r="BB51" s="213"/>
      <c r="BC51" s="213"/>
      <c r="BD51" s="213"/>
    </row>
    <row r="52" spans="12:56">
      <c r="N52" s="214" t="s">
        <v>62</v>
      </c>
      <c r="W52" s="214" t="s">
        <v>62</v>
      </c>
      <c r="AF52" s="214" t="s">
        <v>62</v>
      </c>
      <c r="AO52" s="214" t="s">
        <v>62</v>
      </c>
      <c r="AY52" s="213"/>
      <c r="AZ52" s="213"/>
      <c r="BA52" s="213"/>
      <c r="BB52" s="213"/>
      <c r="BC52" s="213"/>
      <c r="BD52" s="213"/>
    </row>
    <row r="53" spans="12:56">
      <c r="AY53" s="215" t="s">
        <v>244</v>
      </c>
      <c r="AZ53" s="223"/>
      <c r="BA53" s="223"/>
      <c r="BB53" s="223"/>
      <c r="BC53" s="223"/>
      <c r="BD53" s="213"/>
    </row>
    <row r="54" spans="12:56">
      <c r="AY54" s="224"/>
      <c r="AZ54" s="217" t="s">
        <v>34</v>
      </c>
      <c r="BA54" s="217" t="s">
        <v>35</v>
      </c>
      <c r="BB54" s="217" t="s">
        <v>36</v>
      </c>
      <c r="BC54" s="217" t="s">
        <v>37</v>
      </c>
      <c r="BD54" s="213"/>
    </row>
    <row r="55" spans="12:56">
      <c r="AY55" s="218" t="s">
        <v>19</v>
      </c>
      <c r="AZ55" s="219">
        <f>'5. % BY PORTFOLIO'!G73</f>
        <v>0.875</v>
      </c>
      <c r="BA55" s="219" t="e">
        <f>'5. % BY PORTFOLIO'!N73</f>
        <v>#DIV/0!</v>
      </c>
      <c r="BB55" s="219" t="e">
        <f>'5. % BY PORTFOLIO'!U73</f>
        <v>#DIV/0!</v>
      </c>
      <c r="BC55" s="219" t="e">
        <f>'5. % BY PORTFOLIO'!AB73</f>
        <v>#DIV/0!</v>
      </c>
      <c r="BD55" s="213"/>
    </row>
    <row r="56" spans="12:56">
      <c r="L56" s="220"/>
      <c r="M56" s="220"/>
      <c r="AY56" s="218" t="s">
        <v>20</v>
      </c>
      <c r="AZ56" s="219">
        <f>'5. % BY PORTFOLIO'!G76</f>
        <v>0</v>
      </c>
      <c r="BA56" s="219" t="e">
        <f>'5. % BY PORTFOLIO'!N76</f>
        <v>#DIV/0!</v>
      </c>
      <c r="BB56" s="219" t="e">
        <f>'5. % BY PORTFOLIO'!U76</f>
        <v>#DIV/0!</v>
      </c>
      <c r="BC56" s="219" t="e">
        <f>'5. % BY PORTFOLIO'!AB76</f>
        <v>#DIV/0!</v>
      </c>
      <c r="BD56" s="213"/>
    </row>
    <row r="57" spans="12:56">
      <c r="L57" s="220"/>
      <c r="M57" s="220"/>
      <c r="AY57" s="218" t="s">
        <v>21</v>
      </c>
      <c r="AZ57" s="219">
        <f>'5. % BY PORTFOLIO'!G80</f>
        <v>0.125</v>
      </c>
      <c r="BA57" s="219" t="e">
        <f>'5. % BY PORTFOLIO'!N80</f>
        <v>#DIV/0!</v>
      </c>
      <c r="BB57" s="219" t="e">
        <f>'5. % BY PORTFOLIO'!U80</f>
        <v>#DIV/0!</v>
      </c>
      <c r="BC57" s="219" t="e">
        <f>'5. % BY PORTFOLIO'!AB80</f>
        <v>#DIV/0!</v>
      </c>
      <c r="BD57" s="213"/>
    </row>
    <row r="58" spans="12:56">
      <c r="L58" s="220"/>
      <c r="M58" s="220"/>
      <c r="AY58" s="213"/>
      <c r="AZ58" s="213"/>
      <c r="BA58" s="213"/>
      <c r="BB58" s="213"/>
      <c r="BC58" s="213"/>
      <c r="BD58" s="213"/>
    </row>
    <row r="59" spans="12:56">
      <c r="AY59" s="222"/>
      <c r="AZ59" s="213"/>
      <c r="BA59" s="213"/>
      <c r="BB59" s="213"/>
      <c r="BC59" s="213"/>
      <c r="BD59" s="213"/>
    </row>
    <row r="60" spans="12:56">
      <c r="AY60" s="222"/>
      <c r="AZ60" s="213"/>
      <c r="BA60" s="213"/>
      <c r="BB60" s="213"/>
      <c r="BC60" s="213"/>
      <c r="BD60" s="213"/>
    </row>
    <row r="61" spans="12:56">
      <c r="AY61" s="222"/>
      <c r="AZ61" s="213"/>
      <c r="BA61" s="213"/>
      <c r="BB61" s="213"/>
      <c r="BC61" s="213"/>
      <c r="BD61" s="213"/>
    </row>
    <row r="62" spans="12:56">
      <c r="AY62" s="213"/>
      <c r="AZ62" s="213"/>
      <c r="BA62" s="213"/>
      <c r="BB62" s="213"/>
      <c r="BC62" s="213"/>
      <c r="BD62" s="213"/>
    </row>
    <row r="63" spans="12:56">
      <c r="AY63" s="213"/>
      <c r="AZ63" s="213"/>
      <c r="BA63" s="213"/>
      <c r="BB63" s="213"/>
      <c r="BC63" s="213"/>
      <c r="BD63" s="213"/>
    </row>
    <row r="64" spans="12:56">
      <c r="AY64" s="213"/>
      <c r="AZ64" s="213"/>
      <c r="BA64" s="213"/>
      <c r="BB64" s="213"/>
      <c r="BC64" s="213"/>
      <c r="BD64" s="213"/>
    </row>
    <row r="65" spans="14:56">
      <c r="AY65" s="213"/>
      <c r="AZ65" s="213"/>
      <c r="BA65" s="213"/>
      <c r="BB65" s="213"/>
      <c r="BC65" s="213"/>
      <c r="BD65" s="213"/>
    </row>
    <row r="66" spans="14:56">
      <c r="AY66" s="213"/>
      <c r="AZ66" s="213"/>
      <c r="BA66" s="213"/>
      <c r="BB66" s="213"/>
      <c r="BC66" s="213"/>
      <c r="BD66" s="213"/>
    </row>
    <row r="68" spans="14:56">
      <c r="N68" s="214" t="s">
        <v>62</v>
      </c>
      <c r="W68" s="214" t="s">
        <v>62</v>
      </c>
      <c r="AF68" s="214" t="s">
        <v>62</v>
      </c>
      <c r="AO68" s="214" t="s">
        <v>62</v>
      </c>
      <c r="AY68" s="213"/>
      <c r="AZ68" s="213"/>
      <c r="BA68" s="213"/>
      <c r="BB68" s="213"/>
      <c r="BC68" s="213"/>
      <c r="BD68" s="213"/>
    </row>
    <row r="69" spans="14:56">
      <c r="AY69" s="215" t="s">
        <v>245</v>
      </c>
      <c r="AZ69" s="223"/>
      <c r="BA69" s="223"/>
      <c r="BB69" s="223"/>
      <c r="BC69" s="223"/>
    </row>
    <row r="70" spans="14:56">
      <c r="AY70" s="224"/>
      <c r="AZ70" s="217" t="s">
        <v>34</v>
      </c>
      <c r="BA70" s="217" t="s">
        <v>35</v>
      </c>
      <c r="BB70" s="217" t="s">
        <v>36</v>
      </c>
      <c r="BC70" s="217" t="s">
        <v>37</v>
      </c>
    </row>
    <row r="71" spans="14:56">
      <c r="AY71" s="218" t="s">
        <v>19</v>
      </c>
      <c r="AZ71" s="219">
        <f>'5. % BY PORTFOLIO'!G95</f>
        <v>1</v>
      </c>
      <c r="BA71" s="219" t="e">
        <f>'5. % BY PORTFOLIO'!N95</f>
        <v>#DIV/0!</v>
      </c>
      <c r="BB71" s="219" t="e">
        <f>'5. % BY PORTFOLIO'!U95</f>
        <v>#DIV/0!</v>
      </c>
      <c r="BC71" s="219" t="e">
        <f>'5. % BY PORTFOLIO'!AB95</f>
        <v>#DIV/0!</v>
      </c>
    </row>
    <row r="72" spans="14:56">
      <c r="AY72" s="218" t="s">
        <v>20</v>
      </c>
      <c r="AZ72" s="219">
        <f>'5. % BY PORTFOLIO'!G98</f>
        <v>0</v>
      </c>
      <c r="BA72" s="219" t="e">
        <f>'5. % BY PORTFOLIO'!N98</f>
        <v>#DIV/0!</v>
      </c>
      <c r="BB72" s="219" t="e">
        <f>'5. % BY PORTFOLIO'!U98</f>
        <v>#DIV/0!</v>
      </c>
      <c r="BC72" s="219" t="e">
        <f>'5. % BY PORTFOLIO'!AB98</f>
        <v>#DIV/0!</v>
      </c>
    </row>
    <row r="73" spans="14:56">
      <c r="AY73" s="218" t="s">
        <v>21</v>
      </c>
      <c r="AZ73" s="219">
        <f>'5. % BY PORTFOLIO'!G102</f>
        <v>0</v>
      </c>
      <c r="BA73" s="219" t="e">
        <f>'5. % BY PORTFOLIO'!N102</f>
        <v>#DIV/0!</v>
      </c>
      <c r="BB73" s="219" t="e">
        <f>'5. % BY PORTFOLIO'!U102</f>
        <v>#DIV/0!</v>
      </c>
      <c r="BC73" s="219" t="e">
        <f>'5. % BY PORTFOLIO'!AB102</f>
        <v>#DIV/0!</v>
      </c>
    </row>
    <row r="84" spans="14:55">
      <c r="N84" s="214" t="s">
        <v>62</v>
      </c>
      <c r="W84" s="214" t="s">
        <v>62</v>
      </c>
      <c r="AF84" s="214" t="s">
        <v>62</v>
      </c>
      <c r="AO84" s="214" t="s">
        <v>62</v>
      </c>
    </row>
    <row r="85" spans="14:55">
      <c r="AY85" s="215" t="s">
        <v>38</v>
      </c>
      <c r="AZ85" s="223"/>
      <c r="BA85" s="223"/>
      <c r="BB85" s="223"/>
      <c r="BC85" s="223"/>
    </row>
    <row r="86" spans="14:55">
      <c r="AY86" s="224"/>
      <c r="AZ86" s="217" t="s">
        <v>34</v>
      </c>
      <c r="BA86" s="217" t="s">
        <v>35</v>
      </c>
      <c r="BB86" s="217" t="s">
        <v>36</v>
      </c>
      <c r="BC86" s="217" t="s">
        <v>37</v>
      </c>
    </row>
    <row r="87" spans="14:55">
      <c r="AY87" s="218" t="s">
        <v>19</v>
      </c>
      <c r="AZ87" s="219">
        <f>'5. % BY PORTFOLIO'!G117</f>
        <v>1</v>
      </c>
      <c r="BA87" s="219" t="e">
        <f>'5. % BY PORTFOLIO'!N117</f>
        <v>#DIV/0!</v>
      </c>
      <c r="BB87" s="219" t="e">
        <f>'5. % BY PORTFOLIO'!U117</f>
        <v>#DIV/0!</v>
      </c>
      <c r="BC87" s="219" t="e">
        <f>'5. % BY PORTFOLIO'!AB117</f>
        <v>#DIV/0!</v>
      </c>
    </row>
    <row r="88" spans="14:55">
      <c r="AY88" s="218" t="s">
        <v>20</v>
      </c>
      <c r="AZ88" s="219">
        <f>'5. % BY PORTFOLIO'!G120</f>
        <v>0</v>
      </c>
      <c r="BA88" s="219" t="e">
        <f>'5. % BY PORTFOLIO'!N120</f>
        <v>#DIV/0!</v>
      </c>
      <c r="BB88" s="219" t="e">
        <f>'5. % BY PORTFOLIO'!U120</f>
        <v>#DIV/0!</v>
      </c>
      <c r="BC88" s="219" t="e">
        <f>'5. % BY PORTFOLIO'!AB120</f>
        <v>#DIV/0!</v>
      </c>
    </row>
    <row r="89" spans="14:55">
      <c r="AY89" s="218" t="s">
        <v>21</v>
      </c>
      <c r="AZ89" s="219">
        <f>'5. % BY PORTFOLIO'!G124</f>
        <v>0</v>
      </c>
      <c r="BA89" s="219" t="e">
        <f>'5. % BY PORTFOLIO'!N124</f>
        <v>#DIV/0!</v>
      </c>
      <c r="BB89" s="219" t="e">
        <f>'5. % BY PORTFOLIO'!U124</f>
        <v>#DIV/0!</v>
      </c>
      <c r="BC89" s="219" t="e">
        <f>'5. % BY PORTFOLIO'!AB124</f>
        <v>#DIV/0!</v>
      </c>
    </row>
    <row r="100" spans="14:55">
      <c r="N100" s="214" t="s">
        <v>62</v>
      </c>
      <c r="W100" s="214" t="s">
        <v>62</v>
      </c>
      <c r="AF100" s="214" t="s">
        <v>62</v>
      </c>
      <c r="AO100" s="214" t="s">
        <v>62</v>
      </c>
    </row>
    <row r="101" spans="14:55">
      <c r="AY101" s="215" t="s">
        <v>271</v>
      </c>
      <c r="AZ101" s="223"/>
      <c r="BA101" s="223"/>
      <c r="BB101" s="223"/>
      <c r="BC101" s="223"/>
    </row>
    <row r="102" spans="14:55">
      <c r="AY102" s="224"/>
      <c r="AZ102" s="217" t="s">
        <v>34</v>
      </c>
      <c r="BA102" s="217" t="s">
        <v>35</v>
      </c>
      <c r="BB102" s="217" t="s">
        <v>36</v>
      </c>
      <c r="BC102" s="217" t="s">
        <v>37</v>
      </c>
    </row>
    <row r="103" spans="14:55">
      <c r="AY103" s="218" t="s">
        <v>19</v>
      </c>
      <c r="AZ103" s="219">
        <f>'5. % BY PORTFOLIO'!G139</f>
        <v>0.90909090909090906</v>
      </c>
      <c r="BA103" s="219" t="e">
        <f>'5. % BY PORTFOLIO'!N139</f>
        <v>#DIV/0!</v>
      </c>
      <c r="BB103" s="219" t="e">
        <f>'5. % BY PORTFOLIO'!U139</f>
        <v>#DIV/0!</v>
      </c>
      <c r="BC103" s="219" t="e">
        <f>'5. % BY PORTFOLIO'!AB139</f>
        <v>#DIV/0!</v>
      </c>
    </row>
    <row r="104" spans="14:55">
      <c r="AY104" s="218" t="s">
        <v>20</v>
      </c>
      <c r="AZ104" s="219">
        <f>'5. % BY PORTFOLIO'!G142</f>
        <v>0</v>
      </c>
      <c r="BA104" s="219" t="e">
        <f>'5. % BY PORTFOLIO'!N142</f>
        <v>#DIV/0!</v>
      </c>
      <c r="BB104" s="219" t="e">
        <f>'5. % BY PORTFOLIO'!U142</f>
        <v>#DIV/0!</v>
      </c>
      <c r="BC104" s="219" t="e">
        <f>'5. % BY PORTFOLIO'!AB142</f>
        <v>#DIV/0!</v>
      </c>
    </row>
    <row r="105" spans="14:55">
      <c r="AY105" s="218" t="s">
        <v>21</v>
      </c>
      <c r="AZ105" s="219">
        <f>'5. % BY PORTFOLIO'!G146</f>
        <v>9.0909090909090912E-2</v>
      </c>
      <c r="BA105" s="219" t="e">
        <f>'5. % BY PORTFOLIO'!N146</f>
        <v>#DIV/0!</v>
      </c>
      <c r="BB105" s="219" t="e">
        <f>'5. % BY PORTFOLIO'!U146</f>
        <v>#DIV/0!</v>
      </c>
      <c r="BC105" s="219" t="e">
        <f>'5. % BY PORTFOLIO'!AB146</f>
        <v>#DIV/0!</v>
      </c>
    </row>
    <row r="116" spans="14:41">
      <c r="N116" s="214" t="s">
        <v>62</v>
      </c>
      <c r="W116" s="214" t="s">
        <v>62</v>
      </c>
      <c r="AF116" s="214" t="s">
        <v>62</v>
      </c>
      <c r="AO116" s="214"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D29" sqref="D29"/>
    </sheetView>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435</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PRIORITY'!C6+'3. % BY PRIORITY'!C7</f>
        <v>75</v>
      </c>
      <c r="D5" s="167">
        <f>'3. % BY PRIORITY'!G6</f>
        <v>0.96153846153846156</v>
      </c>
      <c r="E5" s="127">
        <f>'3. % BY PRIORITY'!C9</f>
        <v>0</v>
      </c>
      <c r="F5" s="123">
        <f>'3. % BY PRIORITY'!G9</f>
        <v>0</v>
      </c>
      <c r="G5" s="128">
        <f>'3. % BY PRIORITY'!C13+'3. % BY PRIORITY'!C14</f>
        <v>3</v>
      </c>
      <c r="H5" s="125">
        <f>'3. % BY PRIORITY'!G13</f>
        <v>3.8461538461538464E-2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PRIORITY'!C28+'3. % BY PRIORITY'!C29</f>
        <v>37</v>
      </c>
      <c r="D7" s="167">
        <f>'3. % BY PRIORITY'!G28</f>
        <v>0.94871794871794879</v>
      </c>
      <c r="E7" s="129">
        <f>'3. % BY PRIORITY'!C31</f>
        <v>0</v>
      </c>
      <c r="F7" s="123">
        <f>'3. % BY PRIORITY'!G31</f>
        <v>0</v>
      </c>
      <c r="G7" s="128">
        <f>'3. % BY PRIORITY'!C35+'3. % BY PRIORITY'!C36</f>
        <v>2</v>
      </c>
      <c r="H7" s="125">
        <f>'3. % BY PRIORITY'!G35</f>
        <v>5.128205128205128E-2</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PRIORITY'!C50+'3. % BY PRIORITY'!C51</f>
        <v>11</v>
      </c>
      <c r="D8" s="167">
        <f>'3. % BY PRIORITY'!G50</f>
        <v>0.91666666666666663</v>
      </c>
      <c r="E8" s="129">
        <f>'3. % BY PRIORITY'!C53</f>
        <v>0</v>
      </c>
      <c r="F8" s="123">
        <f>'3. % BY PRIORITY'!G53</f>
        <v>0</v>
      </c>
      <c r="G8" s="128">
        <f>'3. % BY PRIORITY'!C57+'3. % BY PRIORITY'!C58</f>
        <v>1</v>
      </c>
      <c r="H8" s="125">
        <f>'3. % BY PRIORITY'!G57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PRIORITY'!C72+'3. % BY PRIORITY'!C73</f>
        <v>27</v>
      </c>
      <c r="D9" s="167">
        <f>'3. % BY PRIORITY'!G72</f>
        <v>1</v>
      </c>
      <c r="E9" s="129">
        <f>'3. % BY PRIORITY'!C75</f>
        <v>0</v>
      </c>
      <c r="F9" s="123">
        <f>'3. % BY PRIORITY'!G75</f>
        <v>0</v>
      </c>
      <c r="G9" s="128">
        <f>'3. % BY PRIORITY'!C79+'3. % BY PRIORITY'!C80</f>
        <v>0</v>
      </c>
      <c r="H9" s="125">
        <f>'3. % BY PRIORITY'!G79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hidden="1"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hidden="1" customHeight="1" thickTop="1" thickBot="1">
      <c r="A11" s="108"/>
      <c r="B11" s="118" t="s">
        <v>77</v>
      </c>
      <c r="C11" s="126">
        <f>'5. % BY PORTFOLIO'!C6+'5. % BY PORTFOLIO'!C7</f>
        <v>13</v>
      </c>
      <c r="D11" s="167">
        <f>'5. % BY PORTFOLIO'!G6</f>
        <v>1</v>
      </c>
      <c r="E11" s="129">
        <f>'5. % BY PORTFOLIO'!C9</f>
        <v>0</v>
      </c>
      <c r="F11" s="123">
        <f>'5. % BY PORTFOLIO'!G9</f>
        <v>0</v>
      </c>
      <c r="G11" s="128">
        <f>'5. % BY PORTFOLIO'!C13+'5. % BY PORTFOLIO'!C14</f>
        <v>0</v>
      </c>
      <c r="H11" s="125">
        <f>'5. % BY PORTFOLIO'!G13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hidden="1" customHeight="1" thickTop="1" thickBot="1">
      <c r="A12" s="108"/>
      <c r="B12" s="118" t="s">
        <v>88</v>
      </c>
      <c r="C12" s="126">
        <f>'5. % BY PORTFOLIO'!C29+'5. % BY PORTFOLIO'!C30</f>
        <v>10</v>
      </c>
      <c r="D12" s="167">
        <f>'5. % BY PORTFOLIO'!G29</f>
        <v>1</v>
      </c>
      <c r="E12" s="130">
        <f>'5. % BY PORTFOLIO'!C32</f>
        <v>0</v>
      </c>
      <c r="F12" s="123">
        <f>'5. % BY PORTFOLIO'!G32</f>
        <v>0</v>
      </c>
      <c r="G12" s="128">
        <f>'5. % BY PORTFOLIO'!C13+'5. % BY PORTFOLIO'!C14</f>
        <v>0</v>
      </c>
      <c r="H12" s="125">
        <f>'5. % BY PORTFOLIO'!G36</f>
        <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hidden="1" customHeight="1" thickTop="1" thickBot="1">
      <c r="A13" s="108"/>
      <c r="B13" s="118" t="s">
        <v>273</v>
      </c>
      <c r="C13" s="126">
        <f>'5. % BY PORTFOLIO'!C51+'5. % BY PORTFOLIO'!C52</f>
        <v>11</v>
      </c>
      <c r="D13" s="167">
        <f>'5. % BY PORTFOLIO'!G51</f>
        <v>0.91666666666666674</v>
      </c>
      <c r="E13" s="130">
        <f>'5. % BY PORTFOLIO'!C54</f>
        <v>0</v>
      </c>
      <c r="F13" s="123">
        <f>'5. % BY PORTFOLIO'!G54</f>
        <v>0</v>
      </c>
      <c r="G13" s="128">
        <f>'5. % BY PORTFOLIO'!C58+'5. % BY PORTFOLIO'!C59</f>
        <v>1</v>
      </c>
      <c r="H13" s="125">
        <f>'5. % BY PORTFOLIO'!G58</f>
        <v>8.3333333333333329E-2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hidden="1" customHeight="1" thickTop="1" thickBot="1">
      <c r="A14" s="108"/>
      <c r="B14" s="118" t="s">
        <v>93</v>
      </c>
      <c r="C14" s="126">
        <f>'5. % BY PORTFOLIO'!C73+'5. % BY PORTFOLIO'!C74</f>
        <v>7</v>
      </c>
      <c r="D14" s="167">
        <f>'5. % BY PORTFOLIO'!G73</f>
        <v>0.875</v>
      </c>
      <c r="E14" s="130">
        <f>'5. % BY PORTFOLIO'!C76</f>
        <v>0</v>
      </c>
      <c r="F14" s="123">
        <f>'5. % BY PORTFOLIO'!G76</f>
        <v>0</v>
      </c>
      <c r="G14" s="128">
        <f>'5. % BY PORTFOLIO'!C80+'5. % BY PORTFOLIO'!C81</f>
        <v>1</v>
      </c>
      <c r="H14" s="125">
        <f>'5. % BY PORTFOLIO'!G80</f>
        <v>0.125</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hidden="1" customHeight="1" thickTop="1" thickBot="1">
      <c r="A15" s="108"/>
      <c r="B15" s="118" t="s">
        <v>95</v>
      </c>
      <c r="C15" s="126">
        <f>'5. % BY PORTFOLIO'!C95+'5. % BY PORTFOLIO'!C96</f>
        <v>16</v>
      </c>
      <c r="D15" s="167">
        <f>'5. % BY PORTFOLIO'!G95</f>
        <v>1</v>
      </c>
      <c r="E15" s="130">
        <f>'5. % BY PORTFOLIO'!C98</f>
        <v>0</v>
      </c>
      <c r="F15" s="123">
        <f>'5. % BY PORTFOLIO'!G98</f>
        <v>0</v>
      </c>
      <c r="G15" s="128">
        <f>'5. % BY PORTFOLIO'!C102+'5. % BY PORTFOLIO'!C103</f>
        <v>0</v>
      </c>
      <c r="H15" s="125">
        <f>'5. % BY PORTFOLIO'!G102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hidden="1" customHeight="1" thickTop="1" thickBot="1">
      <c r="A16" s="108"/>
      <c r="B16" s="118" t="s">
        <v>5</v>
      </c>
      <c r="C16" s="126">
        <f>'5. % BY PORTFOLIO'!C117+'5. % BY PORTFOLIO'!C118</f>
        <v>8</v>
      </c>
      <c r="D16" s="167">
        <f>'5. % BY PORTFOLIO'!G117</f>
        <v>1</v>
      </c>
      <c r="E16" s="130">
        <f>'5. % BY PORTFOLIO'!C120</f>
        <v>0</v>
      </c>
      <c r="F16" s="123">
        <f>'5. % BY PORTFOLIO'!G120</f>
        <v>0</v>
      </c>
      <c r="G16" s="128">
        <f>'5. % BY PORTFOLIO'!C124+'5. % BY PORTFOLIO'!C125</f>
        <v>0</v>
      </c>
      <c r="H16" s="125">
        <f>'5. % BY PORTFOLIO'!G124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hidden="1" customHeight="1" thickTop="1" thickBot="1">
      <c r="A17" s="108"/>
      <c r="B17" s="118" t="s">
        <v>272</v>
      </c>
      <c r="C17" s="126">
        <f>'5. % BY PORTFOLIO'!C139+'5. % BY PORTFOLIO'!C140</f>
        <v>10</v>
      </c>
      <c r="D17" s="167">
        <f>'5. % BY PORTFOLIO'!G139</f>
        <v>0.90909090909090906</v>
      </c>
      <c r="E17" s="130">
        <f>'5. % BY PORTFOLIO'!C142</f>
        <v>0</v>
      </c>
      <c r="F17" s="123">
        <f>'5. % BY PORTFOLIO'!G142</f>
        <v>0</v>
      </c>
      <c r="G17" s="128">
        <f>'5. % BY PORTFOLIO'!C146+'5. % BY PORTFOLIO'!C147</f>
        <v>1</v>
      </c>
      <c r="H17" s="125">
        <f>'5. % BY PORTFOLIO'!G146</f>
        <v>9.0909090909090912E-2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436</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PRIORITY'!J6+'3. % BY PRIORITY'!J7</f>
        <v>0</v>
      </c>
      <c r="D5" s="167" t="e">
        <f>'3. % BY PRIORITY'!N6</f>
        <v>#DIV/0!</v>
      </c>
      <c r="E5" s="127">
        <f>'3. % BY PRIORITY'!J9</f>
        <v>0</v>
      </c>
      <c r="F5" s="123" t="e">
        <f>'3. % BY PRIORITY'!N9</f>
        <v>#DIV/0!</v>
      </c>
      <c r="G5" s="128">
        <f>'3. % BY PRIORITY'!J13+'3. % BY PRIORITY'!J14</f>
        <v>0</v>
      </c>
      <c r="H5" s="125" t="e">
        <f>'3. % BY PRIORITY'!N13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PRIORITY'!J28+'3. % BY PRIORITY'!J29</f>
        <v>0</v>
      </c>
      <c r="D7" s="167" t="e">
        <f>'3. % BY PRIORITY'!N28</f>
        <v>#DIV/0!</v>
      </c>
      <c r="E7" s="129">
        <f>'3. % BY PRIORITY'!J31</f>
        <v>0</v>
      </c>
      <c r="F7" s="123" t="e">
        <f>'3. % BY PRIORITY'!N31</f>
        <v>#DIV/0!</v>
      </c>
      <c r="G7" s="128">
        <f>'3. % BY PRIORITY'!J35+'3. % BY PRIORITY'!J36</f>
        <v>0</v>
      </c>
      <c r="H7" s="125" t="e">
        <f>'3. % BY PRIORITY'!N35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PRIORITY'!J50+'3. % BY PRIORITY'!J51</f>
        <v>0</v>
      </c>
      <c r="D8" s="167" t="e">
        <f>'3. % BY PRIORITY'!N50</f>
        <v>#DIV/0!</v>
      </c>
      <c r="E8" s="129">
        <f>'3. % BY PRIORITY'!J53</f>
        <v>0</v>
      </c>
      <c r="F8" s="123" t="e">
        <f>'3. % BY PRIORITY'!N53</f>
        <v>#DIV/0!</v>
      </c>
      <c r="G8" s="128">
        <f>'3. % BY PRIORITY'!J57+'3. % BY PRIORITY'!J58</f>
        <v>0</v>
      </c>
      <c r="H8" s="125" t="e">
        <f>'3. % BY PRIORITY'!N57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PRIORITY'!J72+'3. % BY PRIORITY'!J73</f>
        <v>0</v>
      </c>
      <c r="D9" s="167" t="e">
        <f>'3. % BY PRIORITY'!N72</f>
        <v>#DIV/0!</v>
      </c>
      <c r="E9" s="129">
        <f>'3. % BY PRIORITY'!J75</f>
        <v>0</v>
      </c>
      <c r="F9" s="123" t="e">
        <f>'3. % BY PRIORITY'!N75</f>
        <v>#DIV/0!</v>
      </c>
      <c r="G9" s="128">
        <f>'3. % BY PRIORITY'!J79+'3. % BY PRIORITY'!J80</f>
        <v>0</v>
      </c>
      <c r="H9" s="125" t="e">
        <f>'3. % BY PRIORITY'!N79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PORTFOLIO'!J6+'5. % BY PORTFOLIO'!J7</f>
        <v>0</v>
      </c>
      <c r="D11" s="167" t="e">
        <f>'5. % BY PORTFOLIO'!N6</f>
        <v>#DIV/0!</v>
      </c>
      <c r="E11" s="129">
        <f>'5. % BY PORTFOLIO'!J9</f>
        <v>0</v>
      </c>
      <c r="F11" s="123" t="e">
        <f>'5. % BY PORTFOLIO'!N9</f>
        <v>#DIV/0!</v>
      </c>
      <c r="G11" s="128">
        <f>'5. % BY PORTFOLIO'!J13+'5. % BY PORTFOLIO'!J14</f>
        <v>0</v>
      </c>
      <c r="H11" s="125" t="e">
        <f>'5. % BY PORTFOLIO'!N13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PORTFOLIO'!J29+'5. % BY PORTFOLIO'!J30</f>
        <v>0</v>
      </c>
      <c r="D12" s="167" t="e">
        <f>'5. % BY PORTFOLIO'!N29</f>
        <v>#DIV/0!</v>
      </c>
      <c r="E12" s="130">
        <f>'5. % BY PORTFOLIO'!J32</f>
        <v>0</v>
      </c>
      <c r="F12" s="123" t="e">
        <f>'5. % BY PORTFOLIO'!N32</f>
        <v>#DIV/0!</v>
      </c>
      <c r="G12" s="128">
        <f>'5. % BY PORTFOLIO'!J36+'5. % BY PORTFOLIO'!J37</f>
        <v>0</v>
      </c>
      <c r="H12" s="125" t="e">
        <f>'5. % BY PORTFOLIO'!N36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PORTFOLIO'!J51+'5. % BY PORTFOLIO'!J52</f>
        <v>0</v>
      </c>
      <c r="D13" s="167" t="e">
        <f>'5. % BY PORTFOLIO'!N51</f>
        <v>#DIV/0!</v>
      </c>
      <c r="E13" s="130">
        <f>'5. % BY PORTFOLIO'!J54</f>
        <v>0</v>
      </c>
      <c r="F13" s="123" t="e">
        <f>'5. % BY PORTFOLIO'!N54</f>
        <v>#DIV/0!</v>
      </c>
      <c r="G13" s="128">
        <f>'5. % BY PORTFOLIO'!J58+'5. % BY PORTFOLIO'!J59</f>
        <v>0</v>
      </c>
      <c r="H13" s="125" t="e">
        <f>'5. % BY PORTFOLIO'!N58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PORTFOLIO'!J73+'5. % BY PORTFOLIO'!J74</f>
        <v>0</v>
      </c>
      <c r="D14" s="167" t="e">
        <f>'5. % BY PORTFOLIO'!N73</f>
        <v>#DIV/0!</v>
      </c>
      <c r="E14" s="130">
        <f>'5. % BY PORTFOLIO'!J76</f>
        <v>0</v>
      </c>
      <c r="F14" s="123" t="e">
        <f>'5. % BY PORTFOLIO'!N76</f>
        <v>#DIV/0!</v>
      </c>
      <c r="G14" s="128">
        <f>'5. % BY PORTFOLIO'!J80+'5. % BY PORTFOLIO'!J81</f>
        <v>0</v>
      </c>
      <c r="H14" s="125" t="e">
        <f>'5. % BY PORTFOLIO'!N80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PORTFOLIO'!J95+'5. % BY PORTFOLIO'!J96</f>
        <v>0</v>
      </c>
      <c r="D15" s="167" t="e">
        <f>'5. % BY PORTFOLIO'!N95</f>
        <v>#DIV/0!</v>
      </c>
      <c r="E15" s="130">
        <f>'5. % BY PORTFOLIO'!J98</f>
        <v>0</v>
      </c>
      <c r="F15" s="123" t="e">
        <f>'5. % BY PORTFOLIO'!N98</f>
        <v>#DIV/0!</v>
      </c>
      <c r="G15" s="128">
        <f>'5. % BY PORTFOLIO'!J102+'5. % BY PORTFOLIO'!J103</f>
        <v>0</v>
      </c>
      <c r="H15" s="125" t="e">
        <f>'5. % BY PORTFOLIO'!N102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PORTFOLIO'!J117+'5. % BY PORTFOLIO'!J118</f>
        <v>0</v>
      </c>
      <c r="D16" s="167" t="e">
        <f>'5. % BY PORTFOLIO'!N117</f>
        <v>#DIV/0!</v>
      </c>
      <c r="E16" s="130">
        <f>'5. % BY PORTFOLIO'!J120</f>
        <v>0</v>
      </c>
      <c r="F16" s="123" t="e">
        <f>'5. % BY PORTFOLIO'!N120</f>
        <v>#DIV/0!</v>
      </c>
      <c r="G16" s="128">
        <f>'5. % BY PORTFOLIO'!J124+'5. % BY PORTFOLIO'!J125</f>
        <v>0</v>
      </c>
      <c r="H16" s="125" t="e">
        <f>'5. % BY PORTFOLIO'!N124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PORTFOLIO'!J139+'5. % BY PORTFOLIO'!J140</f>
        <v>0</v>
      </c>
      <c r="D17" s="167" t="e">
        <f>'5. % BY PORTFOLIO'!N139</f>
        <v>#DIV/0!</v>
      </c>
      <c r="E17" s="130">
        <f>'5. % BY PORTFOLIO'!J142</f>
        <v>0</v>
      </c>
      <c r="F17" s="123" t="e">
        <f>'5. % BY PORTFOLIO'!N142</f>
        <v>#DIV/0!</v>
      </c>
      <c r="G17" s="128">
        <f>'5. % BY PORTFOLIO'!J146+'5. % BY PORTFOLIO'!J147</f>
        <v>0</v>
      </c>
      <c r="H17" s="125" t="e">
        <f>'5. % BY PORTFOLIO'!N146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2018-09-13T09:33:24Z</dcterms:modified>
</cp:coreProperties>
</file>